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orfranklin.morillo\OneDrive - Universidad Tecnologica del Cibao Oriental\Trabajo_UTECO_Compras\2023\Procesos de Compras\UTECO-CCC-SO-2023-0001\"/>
    </mc:Choice>
  </mc:AlternateContent>
  <bookViews>
    <workbookView xWindow="0" yWindow="0" windowWidth="20490" windowHeight="7650" firstSheet="2" activeTab="2"/>
  </bookViews>
  <sheets>
    <sheet name="PRESU VIVERO ORIGINAL" sheetId="12" r:id="rId1"/>
    <sheet name="CUBI. #4" sheetId="1" state="hidden" r:id="rId2"/>
    <sheet name="CUBI. #" sheetId="27" r:id="rId3"/>
    <sheet name="MEMORIA DE CALCULO" sheetId="24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2">'CUBI. #'!$A$2:$R$153</definedName>
    <definedName name="_xlnm.Print_Area" localSheetId="1">'CUBI. #4'!$A$1:$R$323</definedName>
    <definedName name="_xlnm.Print_Area" localSheetId="3">'MEMORIA DE CALCULO'!$A$1:$G$293</definedName>
    <definedName name="_xlnm.Print_Titles" localSheetId="2">'CUBI. #'!$11:$11</definedName>
    <definedName name="_xlnm.Print_Titles" localSheetId="1">'CUBI. #4'!$10:$10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11" i="27" l="1"/>
  <c r="N111" i="27"/>
  <c r="R111" i="27"/>
  <c r="E75" i="24" l="1"/>
  <c r="G75" i="24" s="1"/>
  <c r="G76" i="24" s="1"/>
  <c r="E98" i="24"/>
  <c r="G98" i="24" s="1"/>
  <c r="E99" i="24"/>
  <c r="G99" i="24" s="1"/>
  <c r="E100" i="24"/>
  <c r="G100" i="24" s="1"/>
  <c r="E101" i="24"/>
  <c r="G101" i="24" s="1"/>
  <c r="E102" i="24"/>
  <c r="G102" i="24" s="1"/>
  <c r="E103" i="24"/>
  <c r="G103" i="24" s="1"/>
  <c r="E104" i="24"/>
  <c r="G104" i="24" s="1"/>
  <c r="E223" i="1"/>
  <c r="C86" i="24"/>
  <c r="B86" i="24"/>
  <c r="E86" i="24"/>
  <c r="G86" i="24" s="1"/>
  <c r="G87" i="24" s="1"/>
  <c r="G81" i="24"/>
  <c r="G82" i="24" s="1"/>
  <c r="E91" i="24"/>
  <c r="G91" i="24" s="1"/>
  <c r="G92" i="24" s="1"/>
  <c r="E113" i="24"/>
  <c r="G113" i="24" s="1"/>
  <c r="G114" i="24"/>
  <c r="G20" i="24"/>
  <c r="G21" i="24"/>
  <c r="G23" i="24"/>
  <c r="E218" i="1"/>
  <c r="E5" i="24"/>
  <c r="G5" i="24"/>
  <c r="G6" i="24" s="1"/>
  <c r="M55" i="1" s="1"/>
  <c r="Q55" i="1" s="1"/>
  <c r="E232" i="1"/>
  <c r="J232" i="1" s="1"/>
  <c r="E51" i="24"/>
  <c r="G51" i="24" s="1"/>
  <c r="E52" i="24"/>
  <c r="G52" i="24" s="1"/>
  <c r="C53" i="24"/>
  <c r="E53" i="24" s="1"/>
  <c r="G53" i="24" s="1"/>
  <c r="E54" i="24"/>
  <c r="G54" i="24"/>
  <c r="E55" i="24"/>
  <c r="G55" i="24"/>
  <c r="E56" i="24"/>
  <c r="G56" i="24" s="1"/>
  <c r="E57" i="24"/>
  <c r="G57" i="24" s="1"/>
  <c r="G59" i="24"/>
  <c r="E233" i="1"/>
  <c r="J233" i="1" s="1"/>
  <c r="M234" i="1"/>
  <c r="G130" i="24"/>
  <c r="G131" i="24"/>
  <c r="G132" i="24"/>
  <c r="G133" i="24"/>
  <c r="G134" i="24"/>
  <c r="G135" i="24"/>
  <c r="G136" i="24"/>
  <c r="G137" i="24"/>
  <c r="Q105" i="1"/>
  <c r="R105" i="1" s="1"/>
  <c r="G139" i="24" s="1"/>
  <c r="Q146" i="1"/>
  <c r="E146" i="1"/>
  <c r="J218" i="1"/>
  <c r="J219" i="1" s="1"/>
  <c r="J249" i="1"/>
  <c r="E176" i="1"/>
  <c r="J176" i="1"/>
  <c r="J177" i="1"/>
  <c r="J196" i="1" s="1"/>
  <c r="J208" i="1"/>
  <c r="J210" i="1"/>
  <c r="J145" i="1"/>
  <c r="J130" i="1"/>
  <c r="J131" i="1"/>
  <c r="J132" i="1"/>
  <c r="J133" i="1"/>
  <c r="J134" i="1"/>
  <c r="J135" i="1"/>
  <c r="J137" i="1"/>
  <c r="J138" i="1"/>
  <c r="J139" i="1"/>
  <c r="J140" i="1"/>
  <c r="E118" i="24"/>
  <c r="G118" i="24" s="1"/>
  <c r="E119" i="24"/>
  <c r="G119" i="24" s="1"/>
  <c r="E120" i="24"/>
  <c r="G120" i="24" s="1"/>
  <c r="E121" i="24"/>
  <c r="G121" i="24" s="1"/>
  <c r="E122" i="24"/>
  <c r="G122" i="24" s="1"/>
  <c r="E123" i="24"/>
  <c r="G123" i="24" s="1"/>
  <c r="B11" i="24"/>
  <c r="E11" i="24"/>
  <c r="G11" i="24" s="1"/>
  <c r="E12" i="24"/>
  <c r="G12" i="24"/>
  <c r="G14" i="24"/>
  <c r="Q13" i="1"/>
  <c r="H20" i="1"/>
  <c r="H36" i="1"/>
  <c r="H33" i="1"/>
  <c r="H105" i="1"/>
  <c r="H103" i="1"/>
  <c r="H101" i="1"/>
  <c r="H99" i="1"/>
  <c r="H97" i="1"/>
  <c r="H95" i="1"/>
  <c r="H93" i="1"/>
  <c r="H87" i="1"/>
  <c r="H85" i="1"/>
  <c r="H83" i="1"/>
  <c r="H81" i="1"/>
  <c r="H79" i="1"/>
  <c r="H77" i="1"/>
  <c r="H75" i="1"/>
  <c r="J71" i="1"/>
  <c r="J69" i="1"/>
  <c r="J67" i="1"/>
  <c r="J65" i="1"/>
  <c r="J61" i="1"/>
  <c r="J59" i="1"/>
  <c r="H55" i="1"/>
  <c r="H53" i="1"/>
  <c r="H49" i="1"/>
  <c r="J45" i="1"/>
  <c r="J46" i="1" s="1"/>
  <c r="H39" i="1"/>
  <c r="H37" i="1"/>
  <c r="J33" i="1"/>
  <c r="J31" i="1"/>
  <c r="J29" i="1"/>
  <c r="J23" i="1"/>
  <c r="J21" i="1"/>
  <c r="J17" i="1"/>
  <c r="J18" i="1"/>
  <c r="H13" i="1"/>
  <c r="H14" i="1"/>
  <c r="J14" i="1"/>
  <c r="H17" i="1"/>
  <c r="J20" i="1"/>
  <c r="H21" i="1"/>
  <c r="H22" i="1"/>
  <c r="H23" i="1"/>
  <c r="H24" i="1"/>
  <c r="J24" i="1"/>
  <c r="H25" i="1"/>
  <c r="H26" i="1"/>
  <c r="J26" i="1"/>
  <c r="H27" i="1"/>
  <c r="H28" i="1"/>
  <c r="J28" i="1"/>
  <c r="H29" i="1"/>
  <c r="H30" i="1"/>
  <c r="J30" i="1"/>
  <c r="H31" i="1"/>
  <c r="H32" i="1"/>
  <c r="J32" i="1"/>
  <c r="J36" i="1"/>
  <c r="H38" i="1"/>
  <c r="J38" i="1"/>
  <c r="J39" i="1"/>
  <c r="H42" i="1"/>
  <c r="J42" i="1"/>
  <c r="J43" i="1" s="1"/>
  <c r="H45" i="1"/>
  <c r="H48" i="1"/>
  <c r="J48" i="1"/>
  <c r="J49" i="1"/>
  <c r="H50" i="1"/>
  <c r="J50" i="1"/>
  <c r="J53" i="1"/>
  <c r="H54" i="1"/>
  <c r="J54" i="1"/>
  <c r="J55" i="1"/>
  <c r="H56" i="1"/>
  <c r="J56" i="1"/>
  <c r="H59" i="1"/>
  <c r="H60" i="1"/>
  <c r="J60" i="1"/>
  <c r="H61" i="1"/>
  <c r="H62" i="1"/>
  <c r="J62" i="1"/>
  <c r="H65" i="1"/>
  <c r="H66" i="1"/>
  <c r="J66" i="1"/>
  <c r="H67" i="1"/>
  <c r="H68" i="1"/>
  <c r="J68" i="1"/>
  <c r="H69" i="1"/>
  <c r="H70" i="1"/>
  <c r="J70" i="1"/>
  <c r="H71" i="1"/>
  <c r="H72" i="1"/>
  <c r="J72" i="1"/>
  <c r="J75" i="1"/>
  <c r="H76" i="1"/>
  <c r="J76" i="1"/>
  <c r="J77" i="1"/>
  <c r="H78" i="1"/>
  <c r="J78" i="1"/>
  <c r="J79" i="1"/>
  <c r="H80" i="1"/>
  <c r="J80" i="1"/>
  <c r="J81" i="1"/>
  <c r="H82" i="1"/>
  <c r="J82" i="1"/>
  <c r="J83" i="1"/>
  <c r="H84" i="1"/>
  <c r="J84" i="1"/>
  <c r="J85" i="1"/>
  <c r="H86" i="1"/>
  <c r="J86" i="1"/>
  <c r="J87" i="1"/>
  <c r="H92" i="1"/>
  <c r="J92" i="1"/>
  <c r="J93" i="1"/>
  <c r="H94" i="1"/>
  <c r="J94" i="1"/>
  <c r="J95" i="1"/>
  <c r="H96" i="1"/>
  <c r="J96" i="1"/>
  <c r="J97" i="1"/>
  <c r="H98" i="1"/>
  <c r="J98" i="1"/>
  <c r="J99" i="1"/>
  <c r="H100" i="1"/>
  <c r="J100" i="1"/>
  <c r="J101" i="1"/>
  <c r="H102" i="1"/>
  <c r="J102" i="1"/>
  <c r="J103" i="1"/>
  <c r="H104" i="1"/>
  <c r="J104" i="1"/>
  <c r="J105" i="1"/>
  <c r="H108" i="1"/>
  <c r="J108" i="1"/>
  <c r="J109" i="1" s="1"/>
  <c r="J73" i="1"/>
  <c r="J51" i="1"/>
  <c r="J13" i="1"/>
  <c r="J15" i="1" s="1"/>
  <c r="R7" i="1"/>
  <c r="D233" i="1"/>
  <c r="B233" i="1"/>
  <c r="A233" i="1"/>
  <c r="B234" i="1"/>
  <c r="H234" i="1"/>
  <c r="A181" i="1"/>
  <c r="A182" i="1"/>
  <c r="A183" i="1" s="1"/>
  <c r="A184" i="1" s="1"/>
  <c r="A186" i="1" s="1"/>
  <c r="A187" i="1" s="1"/>
  <c r="A188" i="1" s="1"/>
  <c r="A189" i="1" s="1"/>
  <c r="A190" i="1" s="1"/>
  <c r="A191" i="1" s="1"/>
  <c r="A192" i="1" s="1"/>
  <c r="A193" i="1" s="1"/>
  <c r="A194" i="1" s="1"/>
  <c r="Q101" i="1"/>
  <c r="D232" i="1"/>
  <c r="B232" i="1"/>
  <c r="A232" i="1"/>
  <c r="B218" i="1"/>
  <c r="A218" i="1"/>
  <c r="E217" i="1"/>
  <c r="D217" i="1"/>
  <c r="B217" i="1"/>
  <c r="A217" i="1"/>
  <c r="G7" i="24"/>
  <c r="G66" i="24"/>
  <c r="E64" i="24"/>
  <c r="G64" i="24" s="1"/>
  <c r="G65" i="24" s="1"/>
  <c r="M102" i="1" s="1"/>
  <c r="G42" i="24"/>
  <c r="G40" i="24"/>
  <c r="G41" i="24" s="1"/>
  <c r="M85" i="1" s="1"/>
  <c r="G36" i="24"/>
  <c r="G30" i="24"/>
  <c r="G34" i="24"/>
  <c r="G35" i="24" s="1"/>
  <c r="M82" i="1" s="1"/>
  <c r="G28" i="24"/>
  <c r="G29" i="24"/>
  <c r="M81" i="1" s="1"/>
  <c r="N13" i="1"/>
  <c r="Q181" i="1"/>
  <c r="Q182" i="1"/>
  <c r="P182" i="1" s="1"/>
  <c r="Q183" i="1"/>
  <c r="Q184" i="1"/>
  <c r="Q186" i="1"/>
  <c r="P186" i="1" s="1"/>
  <c r="Q187" i="1"/>
  <c r="P187" i="1" s="1"/>
  <c r="Q188" i="1"/>
  <c r="Q189" i="1"/>
  <c r="Q190" i="1"/>
  <c r="Q191" i="1"/>
  <c r="Q193" i="1"/>
  <c r="Q194" i="1"/>
  <c r="P194" i="1" s="1"/>
  <c r="Q180" i="1"/>
  <c r="P180" i="1" s="1"/>
  <c r="Q176" i="1"/>
  <c r="N194" i="1"/>
  <c r="R194" i="1" s="1"/>
  <c r="N193" i="1"/>
  <c r="R193" i="1"/>
  <c r="N191" i="1"/>
  <c r="R191" i="1"/>
  <c r="N190" i="1"/>
  <c r="R190" i="1"/>
  <c r="N189" i="1"/>
  <c r="R189" i="1" s="1"/>
  <c r="N188" i="1"/>
  <c r="R188" i="1" s="1"/>
  <c r="N187" i="1"/>
  <c r="R187" i="1" s="1"/>
  <c r="N186" i="1"/>
  <c r="R186" i="1" s="1"/>
  <c r="N181" i="1"/>
  <c r="R181" i="1" s="1"/>
  <c r="N183" i="1"/>
  <c r="R183" i="1" s="1"/>
  <c r="F38" i="1"/>
  <c r="N38" i="1"/>
  <c r="H190" i="1"/>
  <c r="L190" i="1"/>
  <c r="H191" i="1"/>
  <c r="L191" i="1"/>
  <c r="H193" i="1"/>
  <c r="L193" i="1"/>
  <c r="F187" i="1"/>
  <c r="F191" i="1"/>
  <c r="F190" i="1"/>
  <c r="H194" i="1"/>
  <c r="H188" i="1"/>
  <c r="F188" i="1"/>
  <c r="H187" i="1"/>
  <c r="H186" i="1"/>
  <c r="L194" i="1"/>
  <c r="L186" i="1"/>
  <c r="F186" i="1"/>
  <c r="L188" i="1"/>
  <c r="L187" i="1"/>
  <c r="P190" i="1"/>
  <c r="P191" i="1"/>
  <c r="P193" i="1"/>
  <c r="P188" i="1"/>
  <c r="F189" i="1"/>
  <c r="H189" i="1"/>
  <c r="L189" i="1"/>
  <c r="P189" i="1"/>
  <c r="E180" i="1"/>
  <c r="N180" i="1" s="1"/>
  <c r="R180" i="1" s="1"/>
  <c r="E184" i="1"/>
  <c r="N184" i="1" s="1"/>
  <c r="R184" i="1" s="1"/>
  <c r="E182" i="1"/>
  <c r="N182" i="1" s="1"/>
  <c r="R182" i="1" s="1"/>
  <c r="B176" i="1"/>
  <c r="A176" i="1"/>
  <c r="R176" i="1"/>
  <c r="R177" i="1"/>
  <c r="H184" i="1"/>
  <c r="L184" i="1"/>
  <c r="L181" i="1"/>
  <c r="H182" i="1"/>
  <c r="L183" i="1"/>
  <c r="F183" i="1"/>
  <c r="H183" i="1"/>
  <c r="H180" i="1"/>
  <c r="F181" i="1"/>
  <c r="H181" i="1"/>
  <c r="P184" i="1"/>
  <c r="P183" i="1"/>
  <c r="P181" i="1"/>
  <c r="L180" i="1"/>
  <c r="L182" i="1"/>
  <c r="Q24" i="1"/>
  <c r="R24" i="1" s="1"/>
  <c r="P24" i="1"/>
  <c r="P176" i="1"/>
  <c r="L176" i="1"/>
  <c r="H176" i="1"/>
  <c r="Q145" i="1"/>
  <c r="Q140" i="1"/>
  <c r="Q139" i="1"/>
  <c r="Q138" i="1"/>
  <c r="P138" i="1"/>
  <c r="Q137" i="1"/>
  <c r="P137" i="1" s="1"/>
  <c r="Q135" i="1"/>
  <c r="Q134" i="1"/>
  <c r="Q133" i="1"/>
  <c r="P133" i="1"/>
  <c r="Q132" i="1"/>
  <c r="Q131" i="1"/>
  <c r="Q130" i="1"/>
  <c r="Q108" i="1"/>
  <c r="Q104" i="1"/>
  <c r="P104" i="1"/>
  <c r="Q103" i="1"/>
  <c r="P103" i="1"/>
  <c r="Q100" i="1"/>
  <c r="P100" i="1"/>
  <c r="Q99" i="1"/>
  <c r="P99" i="1" s="1"/>
  <c r="Q98" i="1"/>
  <c r="R98" i="1" s="1"/>
  <c r="Q97" i="1"/>
  <c r="Q96" i="1"/>
  <c r="P96" i="1" s="1"/>
  <c r="Q95" i="1"/>
  <c r="P95" i="1"/>
  <c r="Q94" i="1"/>
  <c r="P94" i="1" s="1"/>
  <c r="Q93" i="1"/>
  <c r="Q92" i="1"/>
  <c r="Q87" i="1"/>
  <c r="P87" i="1" s="1"/>
  <c r="Q86" i="1"/>
  <c r="Q84" i="1"/>
  <c r="Q83" i="1"/>
  <c r="Q80" i="1"/>
  <c r="Q78" i="1"/>
  <c r="Q77" i="1"/>
  <c r="P77" i="1" s="1"/>
  <c r="Q76" i="1"/>
  <c r="P76" i="1" s="1"/>
  <c r="Q75" i="1"/>
  <c r="Q72" i="1"/>
  <c r="P72" i="1" s="1"/>
  <c r="Q71" i="1"/>
  <c r="P71" i="1" s="1"/>
  <c r="Q70" i="1"/>
  <c r="Q69" i="1"/>
  <c r="P69" i="1" s="1"/>
  <c r="Q68" i="1"/>
  <c r="Q67" i="1"/>
  <c r="Q66" i="1"/>
  <c r="Q65" i="1"/>
  <c r="P65" i="1"/>
  <c r="Q62" i="1"/>
  <c r="P62" i="1" s="1"/>
  <c r="Q61" i="1"/>
  <c r="Q60" i="1"/>
  <c r="P60" i="1" s="1"/>
  <c r="Q59" i="1"/>
  <c r="P59" i="1" s="1"/>
  <c r="Q54" i="1"/>
  <c r="P54" i="1"/>
  <c r="Q53" i="1"/>
  <c r="Q50" i="1"/>
  <c r="R50" i="1" s="1"/>
  <c r="Q49" i="1"/>
  <c r="Q48" i="1"/>
  <c r="Q45" i="1"/>
  <c r="R45" i="1" s="1"/>
  <c r="R46" i="1" s="1"/>
  <c r="Q42" i="1"/>
  <c r="P42" i="1" s="1"/>
  <c r="Q39" i="1"/>
  <c r="Q38" i="1"/>
  <c r="P38" i="1" s="1"/>
  <c r="Q37" i="1"/>
  <c r="P37" i="1" s="1"/>
  <c r="Q36" i="1"/>
  <c r="P36" i="1" s="1"/>
  <c r="Q33" i="1"/>
  <c r="P33" i="1" s="1"/>
  <c r="Q32" i="1"/>
  <c r="R32" i="1" s="1"/>
  <c r="Q31" i="1"/>
  <c r="Q30" i="1"/>
  <c r="R30" i="1" s="1"/>
  <c r="Q29" i="1"/>
  <c r="R29" i="1" s="1"/>
  <c r="Q28" i="1"/>
  <c r="R28" i="1" s="1"/>
  <c r="Q27" i="1"/>
  <c r="P27" i="1" s="1"/>
  <c r="Q26" i="1"/>
  <c r="R26" i="1" s="1"/>
  <c r="Q25" i="1"/>
  <c r="P25" i="1" s="1"/>
  <c r="Q23" i="1"/>
  <c r="P23" i="1" s="1"/>
  <c r="Q22" i="1"/>
  <c r="Q21" i="1"/>
  <c r="R21" i="1" s="1"/>
  <c r="Q20" i="1"/>
  <c r="R20" i="1" s="1"/>
  <c r="P20" i="1"/>
  <c r="Q17" i="1"/>
  <c r="Q14" i="1"/>
  <c r="H140" i="1"/>
  <c r="H139" i="1"/>
  <c r="H138" i="1"/>
  <c r="H137" i="1"/>
  <c r="H135" i="1"/>
  <c r="H134" i="1"/>
  <c r="H133" i="1"/>
  <c r="H132" i="1"/>
  <c r="H131" i="1"/>
  <c r="H130" i="1"/>
  <c r="R134" i="1"/>
  <c r="P134" i="1"/>
  <c r="R137" i="1"/>
  <c r="R135" i="1"/>
  <c r="P135" i="1"/>
  <c r="R140" i="1"/>
  <c r="P140" i="1"/>
  <c r="P31" i="1"/>
  <c r="R31" i="1"/>
  <c r="R14" i="1"/>
  <c r="P14" i="1"/>
  <c r="P29" i="1"/>
  <c r="R39" i="1"/>
  <c r="P39" i="1"/>
  <c r="R49" i="1"/>
  <c r="P49" i="1"/>
  <c r="R53" i="1"/>
  <c r="P53" i="1"/>
  <c r="R59" i="1"/>
  <c r="R61" i="1"/>
  <c r="P61" i="1"/>
  <c r="R67" i="1"/>
  <c r="P67" i="1"/>
  <c r="R71" i="1"/>
  <c r="R75" i="1"/>
  <c r="P75" i="1"/>
  <c r="R83" i="1"/>
  <c r="P83" i="1"/>
  <c r="R97" i="1"/>
  <c r="P97" i="1"/>
  <c r="R101" i="1"/>
  <c r="P101" i="1"/>
  <c r="P105" i="1"/>
  <c r="R13" i="1"/>
  <c r="P13" i="1"/>
  <c r="R17" i="1"/>
  <c r="P17" i="1"/>
  <c r="P21" i="1"/>
  <c r="P30" i="1"/>
  <c r="P32" i="1"/>
  <c r="R36" i="1"/>
  <c r="P50" i="1"/>
  <c r="R62" i="1"/>
  <c r="R66" i="1"/>
  <c r="P66" i="1"/>
  <c r="R68" i="1"/>
  <c r="P68" i="1"/>
  <c r="R70" i="1"/>
  <c r="P70" i="1"/>
  <c r="R72" i="1"/>
  <c r="R76" i="1"/>
  <c r="R78" i="1"/>
  <c r="P78" i="1"/>
  <c r="R80" i="1"/>
  <c r="P80" i="1"/>
  <c r="R84" i="1"/>
  <c r="P84" i="1"/>
  <c r="R86" i="1"/>
  <c r="P86" i="1"/>
  <c r="R92" i="1"/>
  <c r="P92" i="1"/>
  <c r="R94" i="1"/>
  <c r="R96" i="1"/>
  <c r="P98" i="1"/>
  <c r="P45" i="1"/>
  <c r="R104" i="1"/>
  <c r="R100" i="1"/>
  <c r="R138" i="1"/>
  <c r="R133" i="1"/>
  <c r="R95" i="1"/>
  <c r="R99" i="1"/>
  <c r="R103" i="1"/>
  <c r="R65" i="1"/>
  <c r="R69" i="1"/>
  <c r="R60" i="1"/>
  <c r="R54" i="1"/>
  <c r="R23" i="1"/>
  <c r="B131" i="1"/>
  <c r="A131" i="1"/>
  <c r="C146" i="1"/>
  <c r="H146" i="1" s="1"/>
  <c r="C145" i="1"/>
  <c r="P145" i="1" s="1"/>
  <c r="N140" i="1"/>
  <c r="L140" i="1"/>
  <c r="F140" i="1"/>
  <c r="N139" i="1"/>
  <c r="L139" i="1"/>
  <c r="F139" i="1"/>
  <c r="N138" i="1"/>
  <c r="L138" i="1"/>
  <c r="F138" i="1"/>
  <c r="N137" i="1"/>
  <c r="L137" i="1"/>
  <c r="F137" i="1"/>
  <c r="N135" i="1"/>
  <c r="F135" i="1"/>
  <c r="N134" i="1"/>
  <c r="L134" i="1"/>
  <c r="N133" i="1"/>
  <c r="L133" i="1"/>
  <c r="F133" i="1"/>
  <c r="D133" i="1"/>
  <c r="N132" i="1"/>
  <c r="L132" i="1"/>
  <c r="F132" i="1"/>
  <c r="D132" i="1"/>
  <c r="B132" i="1"/>
  <c r="A132" i="1"/>
  <c r="N131" i="1"/>
  <c r="L131" i="1"/>
  <c r="F131" i="1"/>
  <c r="L130" i="1"/>
  <c r="F130" i="1"/>
  <c r="N130" i="1"/>
  <c r="L135" i="1"/>
  <c r="F134" i="1"/>
  <c r="L146" i="1"/>
  <c r="N93" i="1"/>
  <c r="R145" i="1"/>
  <c r="N145" i="1"/>
  <c r="N105" i="1"/>
  <c r="L26" i="1"/>
  <c r="L32" i="1"/>
  <c r="L36" i="1"/>
  <c r="L37" i="1"/>
  <c r="L38" i="1"/>
  <c r="L39" i="1"/>
  <c r="L42" i="1"/>
  <c r="L45" i="1"/>
  <c r="L48" i="1"/>
  <c r="L49" i="1"/>
  <c r="L50" i="1"/>
  <c r="L54" i="1"/>
  <c r="L59" i="1"/>
  <c r="L60" i="1"/>
  <c r="L61" i="1"/>
  <c r="L62" i="1"/>
  <c r="L65" i="1"/>
  <c r="L66" i="1"/>
  <c r="L67" i="1"/>
  <c r="L68" i="1"/>
  <c r="L69" i="1"/>
  <c r="L70" i="1"/>
  <c r="L71" i="1"/>
  <c r="L102" i="1"/>
  <c r="L104" i="1"/>
  <c r="L105" i="1"/>
  <c r="L108" i="1"/>
  <c r="L98" i="1"/>
  <c r="L96" i="1"/>
  <c r="L101" i="1"/>
  <c r="L100" i="1"/>
  <c r="L99" i="1"/>
  <c r="L93" i="1"/>
  <c r="L95" i="1"/>
  <c r="L31" i="1"/>
  <c r="L97" i="1"/>
  <c r="L92" i="1"/>
  <c r="L28" i="1"/>
  <c r="L87" i="1"/>
  <c r="L86" i="1"/>
  <c r="L84" i="1"/>
  <c r="L83" i="1"/>
  <c r="L80" i="1"/>
  <c r="L77" i="1"/>
  <c r="L76" i="1"/>
  <c r="L75" i="1"/>
  <c r="L78" i="1"/>
  <c r="L103" i="1"/>
  <c r="L72" i="1"/>
  <c r="N108" i="1"/>
  <c r="N109" i="1" s="1"/>
  <c r="N95" i="1"/>
  <c r="N96" i="1"/>
  <c r="N97" i="1"/>
  <c r="N98" i="1"/>
  <c r="N99" i="1"/>
  <c r="N100" i="1"/>
  <c r="N101" i="1"/>
  <c r="N103" i="1"/>
  <c r="N104" i="1"/>
  <c r="N92" i="1"/>
  <c r="N75" i="1"/>
  <c r="N87" i="1"/>
  <c r="N86" i="1"/>
  <c r="N84" i="1"/>
  <c r="N83" i="1"/>
  <c r="N80" i="1"/>
  <c r="N78" i="1"/>
  <c r="N77" i="1"/>
  <c r="N76" i="1"/>
  <c r="N71" i="1"/>
  <c r="N70" i="1"/>
  <c r="N69" i="1"/>
  <c r="N68" i="1"/>
  <c r="N67" i="1"/>
  <c r="N66" i="1"/>
  <c r="N65" i="1"/>
  <c r="N62" i="1"/>
  <c r="N61" i="1"/>
  <c r="N60" i="1"/>
  <c r="N59" i="1"/>
  <c r="N54" i="1"/>
  <c r="N50" i="1"/>
  <c r="N49" i="1"/>
  <c r="N48" i="1"/>
  <c r="N45" i="1"/>
  <c r="N46" i="1" s="1"/>
  <c r="N42" i="1"/>
  <c r="N43" i="1" s="1"/>
  <c r="N39" i="1"/>
  <c r="N36" i="1"/>
  <c r="N32" i="1"/>
  <c r="N31" i="1"/>
  <c r="N28" i="1"/>
  <c r="N26" i="1"/>
  <c r="F108" i="1"/>
  <c r="F109" i="1" s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2" i="1"/>
  <c r="F71" i="1"/>
  <c r="F70" i="1"/>
  <c r="F69" i="1"/>
  <c r="F68" i="1"/>
  <c r="F67" i="1"/>
  <c r="F66" i="1"/>
  <c r="F65" i="1"/>
  <c r="F62" i="1"/>
  <c r="F61" i="1"/>
  <c r="F60" i="1"/>
  <c r="F59" i="1"/>
  <c r="F56" i="1"/>
  <c r="F55" i="1"/>
  <c r="F54" i="1"/>
  <c r="F53" i="1"/>
  <c r="F57" i="1" s="1"/>
  <c r="F50" i="1"/>
  <c r="F49" i="1"/>
  <c r="F48" i="1"/>
  <c r="F45" i="1"/>
  <c r="F46" i="1" s="1"/>
  <c r="F42" i="1"/>
  <c r="F43" i="1"/>
  <c r="F39" i="1"/>
  <c r="E37" i="1"/>
  <c r="N37" i="1" s="1"/>
  <c r="F36" i="1"/>
  <c r="F33" i="1"/>
  <c r="F32" i="1"/>
  <c r="F31" i="1"/>
  <c r="F30" i="1"/>
  <c r="F29" i="1"/>
  <c r="F28" i="1"/>
  <c r="E27" i="1"/>
  <c r="J27" i="1" s="1"/>
  <c r="E25" i="1"/>
  <c r="N25" i="1" s="1"/>
  <c r="F24" i="1"/>
  <c r="F23" i="1"/>
  <c r="E22" i="1"/>
  <c r="J22" i="1" s="1"/>
  <c r="F21" i="1"/>
  <c r="F20" i="1"/>
  <c r="F17" i="1"/>
  <c r="F18" i="1"/>
  <c r="F14" i="1"/>
  <c r="F13" i="1"/>
  <c r="F15" i="1" s="1"/>
  <c r="F73" i="12"/>
  <c r="F74" i="12"/>
  <c r="F75" i="12"/>
  <c r="F76" i="12"/>
  <c r="F77" i="12"/>
  <c r="F78" i="12"/>
  <c r="F79" i="12"/>
  <c r="F80" i="12"/>
  <c r="F81" i="12"/>
  <c r="F82" i="12"/>
  <c r="F83" i="12"/>
  <c r="F84" i="12"/>
  <c r="F72" i="12"/>
  <c r="R38" i="1"/>
  <c r="L94" i="1"/>
  <c r="L20" i="1"/>
  <c r="L21" i="1"/>
  <c r="N20" i="1"/>
  <c r="N21" i="1"/>
  <c r="N94" i="1"/>
  <c r="N72" i="1"/>
  <c r="F105" i="12"/>
  <c r="F106" i="12" s="1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69" i="12"/>
  <c r="F68" i="12"/>
  <c r="F67" i="12"/>
  <c r="F66" i="12"/>
  <c r="F65" i="12"/>
  <c r="F64" i="12"/>
  <c r="F63" i="12"/>
  <c r="F62" i="12"/>
  <c r="F59" i="12"/>
  <c r="F58" i="12"/>
  <c r="F57" i="12"/>
  <c r="F56" i="12"/>
  <c r="F53" i="12"/>
  <c r="F52" i="12"/>
  <c r="F51" i="12"/>
  <c r="F50" i="12"/>
  <c r="F47" i="12"/>
  <c r="F46" i="12"/>
  <c r="F45" i="12"/>
  <c r="F42" i="12"/>
  <c r="F43" i="12" s="1"/>
  <c r="F39" i="12"/>
  <c r="F40" i="12"/>
  <c r="F36" i="12"/>
  <c r="E35" i="12"/>
  <c r="F35" i="12" s="1"/>
  <c r="E34" i="12"/>
  <c r="F34" i="12" s="1"/>
  <c r="F33" i="12"/>
  <c r="F30" i="12"/>
  <c r="F29" i="12"/>
  <c r="F28" i="12"/>
  <c r="F27" i="12"/>
  <c r="F26" i="12"/>
  <c r="F25" i="12"/>
  <c r="E24" i="12"/>
  <c r="F24" i="12" s="1"/>
  <c r="E22" i="12"/>
  <c r="F22" i="12" s="1"/>
  <c r="F21" i="12"/>
  <c r="F20" i="12"/>
  <c r="E19" i="12"/>
  <c r="F19" i="12" s="1"/>
  <c r="F18" i="12"/>
  <c r="F17" i="12"/>
  <c r="F14" i="12"/>
  <c r="F15" i="12" s="1"/>
  <c r="F11" i="12"/>
  <c r="F10" i="12"/>
  <c r="F12" i="12" s="1"/>
  <c r="N176" i="1"/>
  <c r="N177" i="1" s="1"/>
  <c r="F176" i="1"/>
  <c r="N73" i="1"/>
  <c r="F60" i="12"/>
  <c r="F177" i="1"/>
  <c r="F196" i="1" s="1"/>
  <c r="L13" i="1"/>
  <c r="L14" i="1"/>
  <c r="L53" i="1"/>
  <c r="N14" i="1"/>
  <c r="N15" i="1" s="1"/>
  <c r="L33" i="1"/>
  <c r="L30" i="1"/>
  <c r="L25" i="1"/>
  <c r="L24" i="1"/>
  <c r="L23" i="1"/>
  <c r="L17" i="1"/>
  <c r="L22" i="1"/>
  <c r="N23" i="1"/>
  <c r="N33" i="1"/>
  <c r="N30" i="1"/>
  <c r="N24" i="1"/>
  <c r="N53" i="1"/>
  <c r="N17" i="1"/>
  <c r="N18" i="1" s="1"/>
  <c r="L27" i="1"/>
  <c r="R18" i="1"/>
  <c r="L29" i="1"/>
  <c r="N29" i="1"/>
  <c r="I265" i="1"/>
  <c r="F48" i="12" l="1"/>
  <c r="F51" i="1"/>
  <c r="F106" i="1"/>
  <c r="G124" i="24"/>
  <c r="L82" i="1"/>
  <c r="Q82" i="1"/>
  <c r="N82" i="1"/>
  <c r="C192" i="1"/>
  <c r="H192" i="1" s="1"/>
  <c r="F102" i="12"/>
  <c r="N63" i="1"/>
  <c r="F141" i="1"/>
  <c r="G22" i="24"/>
  <c r="C226" i="1"/>
  <c r="F54" i="12"/>
  <c r="F70" i="12"/>
  <c r="F73" i="1"/>
  <c r="F88" i="1"/>
  <c r="R73" i="1"/>
  <c r="R33" i="1"/>
  <c r="R42" i="1"/>
  <c r="R43" i="1" s="1"/>
  <c r="J57" i="1"/>
  <c r="J25" i="1"/>
  <c r="J34" i="1" s="1"/>
  <c r="N27" i="1"/>
  <c r="R27" i="1"/>
  <c r="F184" i="1"/>
  <c r="F27" i="1"/>
  <c r="L145" i="1"/>
  <c r="J37" i="1"/>
  <c r="J40" i="1" s="1"/>
  <c r="F182" i="1"/>
  <c r="N40" i="1"/>
  <c r="F25" i="1"/>
  <c r="P146" i="1"/>
  <c r="F180" i="1"/>
  <c r="F31" i="12"/>
  <c r="H145" i="1"/>
  <c r="R15" i="1"/>
  <c r="F37" i="12"/>
  <c r="J63" i="1"/>
  <c r="N141" i="1"/>
  <c r="J146" i="1"/>
  <c r="J147" i="1" s="1"/>
  <c r="N146" i="1"/>
  <c r="F146" i="1"/>
  <c r="F85" i="12"/>
  <c r="Q102" i="1"/>
  <c r="N102" i="1"/>
  <c r="N106" i="1" s="1"/>
  <c r="Q81" i="1"/>
  <c r="N81" i="1"/>
  <c r="L81" i="1"/>
  <c r="N51" i="1"/>
  <c r="R87" i="1"/>
  <c r="C232" i="1"/>
  <c r="P55" i="1"/>
  <c r="F145" i="1"/>
  <c r="R139" i="1"/>
  <c r="P139" i="1"/>
  <c r="Q85" i="1"/>
  <c r="L85" i="1"/>
  <c r="L55" i="1"/>
  <c r="N55" i="1"/>
  <c r="C228" i="1"/>
  <c r="G105" i="24"/>
  <c r="R37" i="1"/>
  <c r="R40" i="1" s="1"/>
  <c r="N85" i="1"/>
  <c r="R63" i="1"/>
  <c r="R108" i="1"/>
  <c r="R109" i="1" s="1"/>
  <c r="P108" i="1"/>
  <c r="M192" i="1"/>
  <c r="F22" i="1"/>
  <c r="N22" i="1"/>
  <c r="R93" i="1"/>
  <c r="P93" i="1"/>
  <c r="R131" i="1"/>
  <c r="P131" i="1"/>
  <c r="F63" i="1"/>
  <c r="R77" i="1"/>
  <c r="P28" i="1"/>
  <c r="R55" i="1"/>
  <c r="P22" i="1"/>
  <c r="R22" i="1"/>
  <c r="C222" i="1"/>
  <c r="N147" i="1"/>
  <c r="J141" i="1"/>
  <c r="C225" i="1"/>
  <c r="R130" i="1"/>
  <c r="P130" i="1"/>
  <c r="C224" i="1"/>
  <c r="P48" i="1"/>
  <c r="R48" i="1"/>
  <c r="R51" i="1" s="1"/>
  <c r="R132" i="1"/>
  <c r="P132" i="1"/>
  <c r="F37" i="1"/>
  <c r="F40" i="1" s="1"/>
  <c r="P26" i="1"/>
  <c r="J217" i="1"/>
  <c r="R146" i="1"/>
  <c r="J106" i="1"/>
  <c r="Q234" i="1"/>
  <c r="L234" i="1"/>
  <c r="R25" i="1"/>
  <c r="J88" i="1"/>
  <c r="G138" i="24"/>
  <c r="G24" i="24"/>
  <c r="G13" i="24"/>
  <c r="G58" i="24"/>
  <c r="G60" i="24" s="1"/>
  <c r="P82" i="1" l="1"/>
  <c r="R82" i="1"/>
  <c r="J149" i="1"/>
  <c r="H226" i="1"/>
  <c r="M226" i="1"/>
  <c r="F226" i="1"/>
  <c r="N34" i="1"/>
  <c r="F34" i="1"/>
  <c r="F110" i="1" s="1"/>
  <c r="F114" i="1" s="1"/>
  <c r="R34" i="1"/>
  <c r="F147" i="1"/>
  <c r="F149" i="1" s="1"/>
  <c r="E156" i="1" s="1"/>
  <c r="F107" i="12"/>
  <c r="F116" i="12" s="1"/>
  <c r="J153" i="1"/>
  <c r="J155" i="1"/>
  <c r="J157" i="1"/>
  <c r="J159" i="1"/>
  <c r="J158" i="1"/>
  <c r="J152" i="1"/>
  <c r="J154" i="1"/>
  <c r="J156" i="1"/>
  <c r="N192" i="1"/>
  <c r="Q192" i="1"/>
  <c r="P192" i="1" s="1"/>
  <c r="L192" i="1"/>
  <c r="R81" i="1"/>
  <c r="P81" i="1"/>
  <c r="P234" i="1"/>
  <c r="N149" i="1"/>
  <c r="M222" i="1"/>
  <c r="F222" i="1"/>
  <c r="H222" i="1"/>
  <c r="C223" i="1"/>
  <c r="M232" i="1"/>
  <c r="F232" i="1"/>
  <c r="H232" i="1"/>
  <c r="G15" i="24"/>
  <c r="M56" i="1"/>
  <c r="R141" i="1"/>
  <c r="J110" i="1"/>
  <c r="G140" i="24"/>
  <c r="R147" i="1"/>
  <c r="M228" i="1"/>
  <c r="H228" i="1"/>
  <c r="F228" i="1"/>
  <c r="C233" i="1"/>
  <c r="G141" i="24"/>
  <c r="M224" i="1"/>
  <c r="H224" i="1"/>
  <c r="F224" i="1"/>
  <c r="P85" i="1"/>
  <c r="R85" i="1"/>
  <c r="C218" i="1"/>
  <c r="M79" i="1"/>
  <c r="M225" i="1"/>
  <c r="H225" i="1"/>
  <c r="F225" i="1"/>
  <c r="P102" i="1"/>
  <c r="R102" i="1"/>
  <c r="R106" i="1" s="1"/>
  <c r="Q226" i="1" l="1"/>
  <c r="P226" i="1" s="1"/>
  <c r="N226" i="1"/>
  <c r="R226" i="1" s="1"/>
  <c r="L226" i="1"/>
  <c r="E157" i="1"/>
  <c r="E244" i="1"/>
  <c r="E153" i="1"/>
  <c r="E154" i="1"/>
  <c r="E199" i="1"/>
  <c r="E207" i="1" s="1"/>
  <c r="E203" i="1"/>
  <c r="E152" i="1"/>
  <c r="E160" i="1" s="1"/>
  <c r="E155" i="1"/>
  <c r="E243" i="1"/>
  <c r="E240" i="1"/>
  <c r="E248" i="1" s="1"/>
  <c r="E242" i="1"/>
  <c r="E246" i="1"/>
  <c r="F117" i="1"/>
  <c r="E202" i="1"/>
  <c r="E159" i="1"/>
  <c r="E206" i="1"/>
  <c r="E204" i="1"/>
  <c r="E205" i="1"/>
  <c r="E241" i="1"/>
  <c r="F119" i="1"/>
  <c r="E201" i="1"/>
  <c r="E245" i="1"/>
  <c r="E247" i="1"/>
  <c r="E200" i="1"/>
  <c r="E158" i="1"/>
  <c r="F120" i="1"/>
  <c r="F115" i="1"/>
  <c r="F116" i="1"/>
  <c r="F118" i="1"/>
  <c r="F113" i="1"/>
  <c r="F121" i="1" s="1"/>
  <c r="F117" i="12"/>
  <c r="F112" i="12"/>
  <c r="F114" i="12"/>
  <c r="F111" i="12"/>
  <c r="F113" i="12"/>
  <c r="F110" i="12"/>
  <c r="F118" i="12" s="1"/>
  <c r="F115" i="12"/>
  <c r="N232" i="1"/>
  <c r="L232" i="1"/>
  <c r="Q232" i="1"/>
  <c r="M233" i="1"/>
  <c r="H233" i="1"/>
  <c r="F233" i="1"/>
  <c r="C217" i="1"/>
  <c r="N159" i="1"/>
  <c r="N154" i="1"/>
  <c r="N155" i="1"/>
  <c r="N152" i="1"/>
  <c r="N156" i="1"/>
  <c r="N157" i="1"/>
  <c r="N153" i="1"/>
  <c r="N158" i="1"/>
  <c r="R192" i="1"/>
  <c r="R195" i="1" s="1"/>
  <c r="R196" i="1" s="1"/>
  <c r="N195" i="1"/>
  <c r="N196" i="1" s="1"/>
  <c r="J160" i="1"/>
  <c r="J161" i="1" s="1"/>
  <c r="J163" i="1" s="1"/>
  <c r="R149" i="1"/>
  <c r="N79" i="1"/>
  <c r="N88" i="1" s="1"/>
  <c r="Q79" i="1"/>
  <c r="L79" i="1"/>
  <c r="M223" i="1"/>
  <c r="F223" i="1"/>
  <c r="F229" i="1" s="1"/>
  <c r="H223" i="1"/>
  <c r="Q228" i="1"/>
  <c r="P228" i="1" s="1"/>
  <c r="L228" i="1"/>
  <c r="N228" i="1"/>
  <c r="R228" i="1" s="1"/>
  <c r="N222" i="1"/>
  <c r="L222" i="1"/>
  <c r="Q222" i="1"/>
  <c r="P222" i="1" s="1"/>
  <c r="L56" i="1"/>
  <c r="N56" i="1"/>
  <c r="N57" i="1" s="1"/>
  <c r="Q56" i="1"/>
  <c r="N225" i="1"/>
  <c r="R225" i="1" s="1"/>
  <c r="L225" i="1"/>
  <c r="Q225" i="1"/>
  <c r="P225" i="1" s="1"/>
  <c r="M218" i="1"/>
  <c r="H218" i="1"/>
  <c r="F218" i="1"/>
  <c r="F219" i="1" s="1"/>
  <c r="L224" i="1"/>
  <c r="Q224" i="1"/>
  <c r="P224" i="1" s="1"/>
  <c r="N224" i="1"/>
  <c r="R224" i="1" s="1"/>
  <c r="E234" i="1"/>
  <c r="J120" i="1"/>
  <c r="J113" i="1"/>
  <c r="J115" i="1"/>
  <c r="J119" i="1"/>
  <c r="J114" i="1"/>
  <c r="J116" i="1"/>
  <c r="J118" i="1"/>
  <c r="J117" i="1"/>
  <c r="N110" i="1" l="1"/>
  <c r="N117" i="1" s="1"/>
  <c r="F122" i="1"/>
  <c r="F124" i="1" s="1"/>
  <c r="F119" i="12"/>
  <c r="F121" i="12" s="1"/>
  <c r="N115" i="1"/>
  <c r="N118" i="1"/>
  <c r="N113" i="1"/>
  <c r="N120" i="1"/>
  <c r="Q233" i="1"/>
  <c r="N233" i="1"/>
  <c r="L233" i="1"/>
  <c r="R56" i="1"/>
  <c r="R57" i="1" s="1"/>
  <c r="P56" i="1"/>
  <c r="R222" i="1"/>
  <c r="N204" i="1"/>
  <c r="R204" i="1" s="1"/>
  <c r="N205" i="1"/>
  <c r="R205" i="1" s="1"/>
  <c r="N200" i="1"/>
  <c r="R200" i="1" s="1"/>
  <c r="N199" i="1"/>
  <c r="N201" i="1"/>
  <c r="R201" i="1" s="1"/>
  <c r="N206" i="1"/>
  <c r="R206" i="1" s="1"/>
  <c r="N202" i="1"/>
  <c r="R202" i="1" s="1"/>
  <c r="N203" i="1"/>
  <c r="R203" i="1" s="1"/>
  <c r="M217" i="1"/>
  <c r="H217" i="1"/>
  <c r="F217" i="1"/>
  <c r="R232" i="1"/>
  <c r="P232" i="1"/>
  <c r="R79" i="1"/>
  <c r="R88" i="1" s="1"/>
  <c r="R110" i="1" s="1"/>
  <c r="P79" i="1"/>
  <c r="N223" i="1"/>
  <c r="R223" i="1" s="1"/>
  <c r="Q223" i="1"/>
  <c r="P223" i="1" s="1"/>
  <c r="L223" i="1"/>
  <c r="R156" i="1"/>
  <c r="R158" i="1"/>
  <c r="R154" i="1"/>
  <c r="R153" i="1"/>
  <c r="R155" i="1"/>
  <c r="R157" i="1"/>
  <c r="R152" i="1"/>
  <c r="R159" i="1"/>
  <c r="J234" i="1"/>
  <c r="J235" i="1" s="1"/>
  <c r="J237" i="1" s="1"/>
  <c r="J251" i="1" s="1"/>
  <c r="J252" i="1" s="1"/>
  <c r="F234" i="1"/>
  <c r="F235" i="1" s="1"/>
  <c r="F237" i="1" s="1"/>
  <c r="N234" i="1"/>
  <c r="R234" i="1"/>
  <c r="Q218" i="1"/>
  <c r="L218" i="1"/>
  <c r="N218" i="1"/>
  <c r="N219" i="1" s="1"/>
  <c r="J121" i="1"/>
  <c r="J122" i="1" s="1"/>
  <c r="J124" i="1" s="1"/>
  <c r="J253" i="1" s="1"/>
  <c r="N160" i="1"/>
  <c r="N161" i="1" s="1"/>
  <c r="N163" i="1" s="1"/>
  <c r="N235" i="1" l="1"/>
  <c r="N229" i="1"/>
  <c r="N237" i="1" s="1"/>
  <c r="N245" i="1" s="1"/>
  <c r="N116" i="1"/>
  <c r="N119" i="1"/>
  <c r="N114" i="1"/>
  <c r="I258" i="1"/>
  <c r="J267" i="1" s="1"/>
  <c r="R160" i="1"/>
  <c r="R161" i="1" s="1"/>
  <c r="R163" i="1" s="1"/>
  <c r="R233" i="1"/>
  <c r="R235" i="1" s="1"/>
  <c r="P233" i="1"/>
  <c r="R229" i="1"/>
  <c r="N121" i="1"/>
  <c r="R115" i="1"/>
  <c r="R117" i="1"/>
  <c r="R119" i="1"/>
  <c r="R120" i="1"/>
  <c r="R114" i="1"/>
  <c r="R116" i="1"/>
  <c r="R113" i="1"/>
  <c r="R118" i="1"/>
  <c r="N243" i="1"/>
  <c r="R243" i="1" s="1"/>
  <c r="N241" i="1"/>
  <c r="R241" i="1" s="1"/>
  <c r="N240" i="1"/>
  <c r="N246" i="1"/>
  <c r="N207" i="1"/>
  <c r="R207" i="1" s="1"/>
  <c r="R199" i="1"/>
  <c r="R218" i="1"/>
  <c r="R219" i="1" s="1"/>
  <c r="P218" i="1"/>
  <c r="L217" i="1"/>
  <c r="N217" i="1"/>
  <c r="Q217" i="1"/>
  <c r="N247" i="1" l="1"/>
  <c r="R247" i="1" s="1"/>
  <c r="N242" i="1"/>
  <c r="R242" i="1" s="1"/>
  <c r="N244" i="1"/>
  <c r="M261" i="1" s="1"/>
  <c r="N122" i="1"/>
  <c r="N124" i="1" s="1"/>
  <c r="R208" i="1"/>
  <c r="R210" i="1" s="1"/>
  <c r="R246" i="1"/>
  <c r="M262" i="1"/>
  <c r="Q262" i="1" s="1"/>
  <c r="R244" i="1"/>
  <c r="R245" i="1"/>
  <c r="M264" i="1"/>
  <c r="Q264" i="1" s="1"/>
  <c r="R121" i="1"/>
  <c r="R122" i="1" s="1"/>
  <c r="R124" i="1" s="1"/>
  <c r="P217" i="1"/>
  <c r="R217" i="1"/>
  <c r="N248" i="1"/>
  <c r="R248" i="1" s="1"/>
  <c r="N249" i="1"/>
  <c r="N251" i="1" s="1"/>
  <c r="R240" i="1"/>
  <c r="R237" i="1"/>
  <c r="M263" i="1"/>
  <c r="Q263" i="1" s="1"/>
  <c r="N208" i="1"/>
  <c r="N210" i="1" s="1"/>
  <c r="N252" i="1" l="1"/>
  <c r="N253" i="1" s="1"/>
  <c r="T263" i="1" s="1"/>
  <c r="Q261" i="1"/>
  <c r="Q265" i="1" s="1"/>
  <c r="M265" i="1"/>
  <c r="R249" i="1"/>
  <c r="R251" i="1" s="1"/>
  <c r="M258" i="1" l="1"/>
  <c r="Q258" i="1" s="1"/>
  <c r="R252" i="1"/>
  <c r="R253" i="1"/>
  <c r="N267" i="1" l="1"/>
  <c r="R267" i="1"/>
  <c r="R8" i="1" s="1"/>
</calcChain>
</file>

<file path=xl/sharedStrings.xml><?xml version="1.0" encoding="utf-8"?>
<sst xmlns="http://schemas.openxmlformats.org/spreadsheetml/2006/main" count="889" uniqueCount="275">
  <si>
    <t>PRESUPUESTO ORGINAL</t>
  </si>
  <si>
    <t>PRESUPUESTO A TODO COSTO</t>
  </si>
  <si>
    <t>PROYECTO:    TERMINACIÓN EDIFICIO DE AULAS DEL VIVERO -</t>
  </si>
  <si>
    <t>CLIENTE    :     UNIVERSIDAD UTECO</t>
  </si>
  <si>
    <t>FECHA       :      12-07-2016</t>
  </si>
  <si>
    <t>PRESUPUESTO</t>
  </si>
  <si>
    <t>No</t>
  </si>
  <si>
    <t>Partidas</t>
  </si>
  <si>
    <t xml:space="preserve">Cantidad </t>
  </si>
  <si>
    <t>Unidad</t>
  </si>
  <si>
    <t>P.U.</t>
  </si>
  <si>
    <t>COSTO</t>
  </si>
  <si>
    <t>Movimiento de Tierra:</t>
  </si>
  <si>
    <t>Relleno compactado</t>
  </si>
  <si>
    <r>
      <t>M</t>
    </r>
    <r>
      <rPr>
        <vertAlign val="superscript"/>
        <sz val="10"/>
        <rFont val="Times New Roman"/>
        <family val="1"/>
      </rPr>
      <t>3</t>
    </r>
  </si>
  <si>
    <t>Demolición escalera en forma de Y</t>
  </si>
  <si>
    <t>PA</t>
  </si>
  <si>
    <t>Sub-Total</t>
  </si>
  <si>
    <t>Muros de :</t>
  </si>
  <si>
    <t>Blocks de  15 cm</t>
  </si>
  <si>
    <r>
      <t>M</t>
    </r>
    <r>
      <rPr>
        <vertAlign val="superscript"/>
        <sz val="10"/>
        <rFont val="Times New Roman"/>
        <family val="1"/>
      </rPr>
      <t>2</t>
    </r>
  </si>
  <si>
    <t>Terminación de superficies:</t>
  </si>
  <si>
    <t xml:space="preserve">Fraguaches de columnas </t>
  </si>
  <si>
    <t xml:space="preserve">Fraguaches de vigas </t>
  </si>
  <si>
    <t>M2</t>
  </si>
  <si>
    <t>Fraguaches de  techo</t>
  </si>
  <si>
    <t xml:space="preserve">Pañete en columnas y vigas </t>
  </si>
  <si>
    <t>Pañete en muros exteriores</t>
  </si>
  <si>
    <t>Pañete en techo de vuelos</t>
  </si>
  <si>
    <t>Goteros en vuelos exteriores</t>
  </si>
  <si>
    <t>ML</t>
  </si>
  <si>
    <t>Pañete en muros interiores</t>
  </si>
  <si>
    <t>Cantos en vigas y columnas</t>
  </si>
  <si>
    <t>Cantos en puertas y ventanas</t>
  </si>
  <si>
    <t>Mochetas en puertas y ventanas</t>
  </si>
  <si>
    <t>Repello en muros</t>
  </si>
  <si>
    <t>Retiro de pañete viejo</t>
  </si>
  <si>
    <t>Demolición y confección de dinteles</t>
  </si>
  <si>
    <t>Pisos:</t>
  </si>
  <si>
    <t>Postura GRANITO 30X30, FONDO GRIS-ESCUELAS</t>
  </si>
  <si>
    <t>Zócalos de Ceràmica española</t>
  </si>
  <si>
    <t>Revestimiento  de baños con cerámicas</t>
  </si>
  <si>
    <t>Listelo en baños</t>
  </si>
  <si>
    <t>Portaje:</t>
  </si>
  <si>
    <t>Puertas en  polimetal blancas lisas (con visor y llavines)</t>
  </si>
  <si>
    <t>UD</t>
  </si>
  <si>
    <t>Ventanas:</t>
  </si>
  <si>
    <t>Ventanas en aluminio blancas</t>
  </si>
  <si>
    <r>
      <t>P</t>
    </r>
    <r>
      <rPr>
        <vertAlign val="superscript"/>
        <sz val="10"/>
        <rFont val="Times New Roman"/>
        <family val="1"/>
      </rPr>
      <t>2</t>
    </r>
  </si>
  <si>
    <t>Pintura:</t>
  </si>
  <si>
    <t>Pintura Semiglos interior</t>
  </si>
  <si>
    <t>Pintura acrìlica en techo</t>
  </si>
  <si>
    <t>Pintura de muros exteriores en semigloss</t>
  </si>
  <si>
    <t>Misceláneos:</t>
  </si>
  <si>
    <t>Pañete en Techo en Yeso</t>
  </si>
  <si>
    <t>Luminarias LED interior-exterior</t>
  </si>
  <si>
    <t>P.A</t>
  </si>
  <si>
    <t>Acera perimetral</t>
  </si>
  <si>
    <t>Terminación de huellas y cont. de escaleras en hormigón</t>
  </si>
  <si>
    <t>Instalaciones Sanitarias:</t>
  </si>
  <si>
    <t>Inodoros</t>
  </si>
  <si>
    <t>Lavamanos con pedestal</t>
  </si>
  <si>
    <t>Desagues de piso</t>
  </si>
  <si>
    <t>Accesorios de baños más espejos</t>
  </si>
  <si>
    <t>Instalaciones Sanitarias en General:</t>
  </si>
  <si>
    <t>Bajante descarga</t>
  </si>
  <si>
    <t>Piezas de tuberias</t>
  </si>
  <si>
    <t>Preinstalación de aires acondicionados</t>
  </si>
  <si>
    <t>Sistema contra incendio</t>
  </si>
  <si>
    <t>Ventilación</t>
  </si>
  <si>
    <t>Mano de obra baños</t>
  </si>
  <si>
    <t>Conexión agua potable</t>
  </si>
  <si>
    <t>Confección de séptico</t>
  </si>
  <si>
    <t>Instalación Eléctrica:</t>
  </si>
  <si>
    <t>Salida de luz cenital</t>
  </si>
  <si>
    <t>Salida interruptor simple</t>
  </si>
  <si>
    <t>Salida de interruptor doble</t>
  </si>
  <si>
    <t>Salida de interruptor  3w</t>
  </si>
  <si>
    <t>Salida de tomacorriente</t>
  </si>
  <si>
    <t xml:space="preserve">Salida para aire acondicionado  </t>
  </si>
  <si>
    <t>M.L.</t>
  </si>
  <si>
    <t>Registro teléfono</t>
  </si>
  <si>
    <t>ud</t>
  </si>
  <si>
    <t>Registro de cable</t>
  </si>
  <si>
    <t>Salida de tv</t>
  </si>
  <si>
    <t>Salida te teléfono</t>
  </si>
  <si>
    <t>Panel de distribución</t>
  </si>
  <si>
    <t>Acometida eléctrica</t>
  </si>
  <si>
    <t>Sistema de aterrizaje contra descargas eléctricas</t>
  </si>
  <si>
    <t>NIVEL N2- 2DO NIVEL</t>
  </si>
  <si>
    <t>Terminaciones en la azotea del primer nivel:</t>
  </si>
  <si>
    <t>Viga de Amarre VA</t>
  </si>
  <si>
    <t>Confección general de Rampas de Escaleras</t>
  </si>
  <si>
    <t>M3</t>
  </si>
  <si>
    <t>Muros de 6" con bastones 3/8"@ 0.80m</t>
  </si>
  <si>
    <t>Fraguache en columnas</t>
  </si>
  <si>
    <t>Pañete general en muros del segundo nivel</t>
  </si>
  <si>
    <t>Pañete en columnas</t>
  </si>
  <si>
    <t>Cantos en columnas</t>
  </si>
  <si>
    <t>Mochetas en huecos de puertas y ventanas</t>
  </si>
  <si>
    <t>Andamios</t>
  </si>
  <si>
    <t xml:space="preserve">Muro de blocks de 6" en antepecho </t>
  </si>
  <si>
    <t>Subida de materiales (10% aprox. de M.O.)</t>
  </si>
  <si>
    <t>Losa del segundo Nivel</t>
  </si>
  <si>
    <t xml:space="preserve">Techado en estructura ligera </t>
  </si>
  <si>
    <t>Limpieza final:</t>
  </si>
  <si>
    <t>Limpieza final</t>
  </si>
  <si>
    <t>Sub-Total Costos Directos</t>
  </si>
  <si>
    <t>GASTOS GENERALES</t>
  </si>
  <si>
    <t>DIRECCIÓN TECN. Y RESP. ADM.</t>
  </si>
  <si>
    <t>GASTOS ADMINISTRATIVOS</t>
  </si>
  <si>
    <t xml:space="preserve">TRANSPORTE </t>
  </si>
  <si>
    <t xml:space="preserve">SEGUROS Y FIANZAS </t>
  </si>
  <si>
    <t>LEY -616 (Liq. Y prest. Laborales)</t>
  </si>
  <si>
    <t xml:space="preserve">IMPREVISTOS </t>
  </si>
  <si>
    <t xml:space="preserve">SUPERVISION </t>
  </si>
  <si>
    <t xml:space="preserve">CODIA </t>
  </si>
  <si>
    <t xml:space="preserve">ITEBIS ( 18% ) </t>
  </si>
  <si>
    <t xml:space="preserve">Sub-Total Costos Indirectos </t>
  </si>
  <si>
    <t>TOTAL GENERAL DEL PRESUPUESTO</t>
  </si>
  <si>
    <t xml:space="preserve">VALOR NETO CUBICADO </t>
  </si>
  <si>
    <t>UNIVERSIDAD UTECO</t>
  </si>
  <si>
    <t xml:space="preserve">PROYECTO: TERMINACIÓN EDIFICIO DE AULAS DEL VIVERO </t>
  </si>
  <si>
    <t>CUBICACION NO.4</t>
  </si>
  <si>
    <t>Ing. Oscar Jeréz</t>
  </si>
  <si>
    <t xml:space="preserve">      AL 27 DE ENERO DEL 2020</t>
  </si>
  <si>
    <t>MONTO CONTRATO</t>
  </si>
  <si>
    <t>AVANCE INCIAL</t>
  </si>
  <si>
    <t>RD$</t>
  </si>
  <si>
    <t>AVANCE DE LA OBRA</t>
  </si>
  <si>
    <t>%</t>
  </si>
  <si>
    <t>FECHA</t>
  </si>
  <si>
    <t>PRESUPUESTO BASE</t>
  </si>
  <si>
    <t xml:space="preserve">CUBICACION ANTERIOR </t>
  </si>
  <si>
    <t xml:space="preserve">CUBICACION ACTUAL  </t>
  </si>
  <si>
    <t>CUBICACION ACUMULADA</t>
  </si>
  <si>
    <t>CANT.</t>
  </si>
  <si>
    <t xml:space="preserve">MONTO 
</t>
  </si>
  <si>
    <r>
      <t>M</t>
    </r>
    <r>
      <rPr>
        <vertAlign val="superscript"/>
        <sz val="10"/>
        <rFont val="Arial Narrow"/>
        <family val="2"/>
      </rPr>
      <t>3</t>
    </r>
  </si>
  <si>
    <r>
      <t>M</t>
    </r>
    <r>
      <rPr>
        <vertAlign val="superscript"/>
        <sz val="10"/>
        <rFont val="Arial Narrow"/>
        <family val="2"/>
      </rPr>
      <t>2</t>
    </r>
  </si>
  <si>
    <r>
      <t>P</t>
    </r>
    <r>
      <rPr>
        <vertAlign val="superscript"/>
        <sz val="10"/>
        <rFont val="Arial Narrow"/>
        <family val="2"/>
      </rPr>
      <t>2</t>
    </r>
  </si>
  <si>
    <t xml:space="preserve">Terminación de huellas y cont. de escaleras </t>
  </si>
  <si>
    <t xml:space="preserve">                  NIVEL N2- 2DO NIVEL</t>
  </si>
  <si>
    <t xml:space="preserve"> </t>
  </si>
  <si>
    <t>Sub Total Cubicado Presupuesto Base</t>
  </si>
  <si>
    <t>GASTOS GENERALES (PRESUPUESTO BASE)</t>
  </si>
  <si>
    <t xml:space="preserve">ITBIS ( 18% ) </t>
  </si>
  <si>
    <t>Sub Total Cubicado Gastos Generales Pres. Base</t>
  </si>
  <si>
    <t xml:space="preserve">TOTAL GENERAL CUBICADO 
PRESUPUESTO BASE </t>
  </si>
  <si>
    <t>ORDEN DE CAMBIO #1</t>
  </si>
  <si>
    <t xml:space="preserve">CUBICACION ACTUAL </t>
  </si>
  <si>
    <t xml:space="preserve">I) </t>
  </si>
  <si>
    <t>PARTIDAS POR AUMENTO DE CANTIDAD</t>
  </si>
  <si>
    <t xml:space="preserve">
RD$</t>
  </si>
  <si>
    <t xml:space="preserve"> NIVEL N2- 2DO NIVEL</t>
  </si>
  <si>
    <t>P</t>
  </si>
  <si>
    <t>Sub-Total Cubicado Por Aumento Cantidad</t>
  </si>
  <si>
    <t xml:space="preserve">lI) </t>
  </si>
  <si>
    <t>PARTIDAS NUEVAS</t>
  </si>
  <si>
    <t>NIVEL 2DO NIVEL</t>
  </si>
  <si>
    <t>Dintel</t>
  </si>
  <si>
    <t xml:space="preserve">Faltante Columnas Empalme a Viga Techo </t>
  </si>
  <si>
    <t>Sub-Total Cubicado Por Partidas Nuevas</t>
  </si>
  <si>
    <t xml:space="preserve">SUB-TOTAL CUB. ORDEN DE CAMBIO </t>
  </si>
  <si>
    <t>GASTOS GENERALES ORDEN DE CAMBIO NO. 1</t>
  </si>
  <si>
    <t>LEY -616 (Liq. y Prest. Laborales)</t>
  </si>
  <si>
    <t>TOTAL GASTOS INDIRECTOS</t>
  </si>
  <si>
    <t xml:space="preserve">TOTAL CUBICADO ORDEN DE CAMBIO </t>
  </si>
  <si>
    <t>ORDEN DE CAMBIO #2</t>
  </si>
  <si>
    <t>MT2</t>
  </si>
  <si>
    <t>OC2</t>
  </si>
  <si>
    <t>Piso porcelanato</t>
  </si>
  <si>
    <t>Piso cerámica</t>
  </si>
  <si>
    <t>Zócalos granito</t>
  </si>
  <si>
    <t>Zócalos porcelanato</t>
  </si>
  <si>
    <t>Salida data</t>
  </si>
  <si>
    <t>CONSTRUCCIÓN DE BAÑOS</t>
  </si>
  <si>
    <t>Excavación zapata de Muro (0.80 mt)</t>
  </si>
  <si>
    <t>Excavación zapata de Columna (1.20mt)</t>
  </si>
  <si>
    <t>Relleno de reposición</t>
  </si>
  <si>
    <t xml:space="preserve">Bote </t>
  </si>
  <si>
    <t xml:space="preserve">Zapata de muro (0.45X0.25)m, 3 Ø 3/8´´ @0.20m </t>
  </si>
  <si>
    <t xml:space="preserve">Zapata de columnas Z1, 1X1.20X0.30)m, Ø1/2 @0.20 </t>
  </si>
  <si>
    <t xml:space="preserve">Viga (0.15X0.20)m 4Ø 3/8´´@0.20m </t>
  </si>
  <si>
    <t>Columnas (0,1 x0,30) (4@1/2" + est 3/8" a 0,20)</t>
  </si>
  <si>
    <t>De 0.15 mt BNP Y SNP con 3/8'' a 0.20 m</t>
  </si>
  <si>
    <t>GASTOS GENERALES ORDEN DE CAMBIO NO. 2</t>
  </si>
  <si>
    <t>TOTAL CUBICADO ORDEN DE CAMBIO NO.2</t>
  </si>
  <si>
    <t>ORDEN DE CAMBIO #3</t>
  </si>
  <si>
    <t>OC3</t>
  </si>
  <si>
    <t>Excavación zapata de escalera</t>
  </si>
  <si>
    <t>Canto de escalera</t>
  </si>
  <si>
    <t>Pintura base</t>
  </si>
  <si>
    <t xml:space="preserve">Registro eléctrico </t>
  </si>
  <si>
    <t>Losa de piso</t>
  </si>
  <si>
    <t>Losa de hormigón armado</t>
  </si>
  <si>
    <t xml:space="preserve">III) </t>
  </si>
  <si>
    <t>GASTOS GENERALES ORDEN DE CAMBIO NO. 3</t>
  </si>
  <si>
    <t>TOTAL CUBICADO ORDEN DE CAMBIO NO.3</t>
  </si>
  <si>
    <t>TOTAL ORDENES DE CAMBIO</t>
  </si>
  <si>
    <t>TOTAL ORDENES DE CAMBIO+ PRES.BASE</t>
  </si>
  <si>
    <t>DEDUCIBLES</t>
  </si>
  <si>
    <t>AMORTIZACION AVANCE INICIAL</t>
  </si>
  <si>
    <t>CUBICACION ANTERIOR</t>
  </si>
  <si>
    <t>CUBICACION ACTUAL</t>
  </si>
  <si>
    <t xml:space="preserve">20% Amortización al Avance Inicial </t>
  </si>
  <si>
    <t>MONTOS A SER DEDUCIDOS ADMINISTRATIVAMENTE</t>
  </si>
  <si>
    <t>LEY 6-86 (Liquidación y Prestaciones Laborables)</t>
  </si>
  <si>
    <t>Supervision</t>
  </si>
  <si>
    <t>CODIA</t>
  </si>
  <si>
    <t>Imprevistos</t>
  </si>
  <si>
    <t xml:space="preserve">TOTAL MONTOS A SER DEDUCIDOS ADMINISTRATIVAMENTE </t>
  </si>
  <si>
    <t>TOTAL GENERAL CUBICADO  PRESUPUESTO BASE
MAS ORDENES DE CAMBIO, MENOS DEDUCIBLES</t>
  </si>
  <si>
    <t>CONTRATISTA</t>
  </si>
  <si>
    <t>SUPERVISOR GENERAL</t>
  </si>
  <si>
    <t>ING. OSCAR JEREZ</t>
  </si>
  <si>
    <t>ALGACA INGENIEROS, S.R.L.</t>
  </si>
  <si>
    <t>ING. JOSE F. CASTILLO RIVAS</t>
  </si>
  <si>
    <t>CODIA 8821</t>
  </si>
  <si>
    <t>PROPIETARIO</t>
  </si>
  <si>
    <t>DR. ESTEBAN TIBURCIO</t>
  </si>
  <si>
    <t>SOPORTE CUBICACIÓN NO. 4</t>
  </si>
  <si>
    <t>8.00 MISCELANEOS</t>
  </si>
  <si>
    <t>8.04 ACERA PERIMETRAL</t>
  </si>
  <si>
    <t xml:space="preserve">DESCRIPCIÓN </t>
  </si>
  <si>
    <t>LX</t>
  </si>
  <si>
    <t>LY</t>
  </si>
  <si>
    <t>H</t>
  </si>
  <si>
    <t>VOL</t>
  </si>
  <si>
    <t>SUB TOTAL</t>
  </si>
  <si>
    <t>CUBICADO</t>
  </si>
  <si>
    <t>PRESU.</t>
  </si>
  <si>
    <t>8.07 TERMINACIÓN DE HUELLA Y CONTRA HUELLA EN ESCALERA</t>
  </si>
  <si>
    <t>AUM.CANT</t>
  </si>
  <si>
    <t>11.00 INSTALACIÓN ELÉCTRICA</t>
  </si>
  <si>
    <t>11.05 SALIDA DE TOMACORRIENTE</t>
  </si>
  <si>
    <t>AREA</t>
  </si>
  <si>
    <t>PRIMER NIVEL</t>
  </si>
  <si>
    <t>SEGUNDO NIVEL</t>
  </si>
  <si>
    <t>11.07 REGISTRO DE TELÉFONO</t>
  </si>
  <si>
    <t>11.08 REGISTRO DE CABLE</t>
  </si>
  <si>
    <t>11.11 PANEL DE DISTRIBUCIÓN</t>
  </si>
  <si>
    <t>12.00 TERMINACIÓN EN LA AZOTEA DEL PRIMER NIVEL</t>
  </si>
  <si>
    <t>12.02 CONFECCIÓN DE ESCALERA</t>
  </si>
  <si>
    <t>12.11 MURO DE 6" EN ANTEPECHO</t>
  </si>
  <si>
    <r>
      <t xml:space="preserve">PARTIDA NUEVAS </t>
    </r>
    <r>
      <rPr>
        <b/>
        <sz val="14"/>
        <color rgb="FF0070C0"/>
        <rFont val="Calibri"/>
        <family val="2"/>
        <scheme val="minor"/>
      </rPr>
      <t>OC NO.3</t>
    </r>
  </si>
  <si>
    <t>EXCAVACIÓN DE ZAPATA DE ESCALERA</t>
  </si>
  <si>
    <t>REGISTRO ELÉCTRICO</t>
  </si>
  <si>
    <t>PINTURA BASE</t>
  </si>
  <si>
    <t>1ER NIVEL</t>
  </si>
  <si>
    <t>2DO NIVEL</t>
  </si>
  <si>
    <t>LOSA DE PISO</t>
  </si>
  <si>
    <t>CANTOS EN ESCALERA</t>
  </si>
  <si>
    <t>LOSA DE HORMIGÓN ARMADO</t>
  </si>
  <si>
    <t>VIGA  BNP Y SNP</t>
  </si>
  <si>
    <t>PARTIDAS POR AUMENTO DE PRECIO OC NO.3</t>
  </si>
  <si>
    <t>TECHO DE ESTRUCTURA LIGERA</t>
  </si>
  <si>
    <t>PARTIDAS</t>
  </si>
  <si>
    <t>CANTIDAD</t>
  </si>
  <si>
    <t>UNIDAD</t>
  </si>
  <si>
    <t>FACTURA NO.1</t>
  </si>
  <si>
    <t>FACTURA NO.2</t>
  </si>
  <si>
    <t>FACTURA NO.3</t>
  </si>
  <si>
    <t>FACTURA NO.4</t>
  </si>
  <si>
    <t>FACTURA NO.5</t>
  </si>
  <si>
    <t>FACTURA NO.6</t>
  </si>
  <si>
    <t>FACTURA NO.7</t>
  </si>
  <si>
    <t>FACTURA NO.8</t>
  </si>
  <si>
    <t>VER FACTURAS ANEXAS</t>
  </si>
  <si>
    <t>Presupu.</t>
  </si>
  <si>
    <t>OC1</t>
  </si>
  <si>
    <t>Aum. Pre.</t>
  </si>
  <si>
    <t>CUBICACION NO.</t>
  </si>
  <si>
    <t xml:space="preserve">PROYECTO: </t>
  </si>
  <si>
    <t>Generalidades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</si>
</sst>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7" formatCode="#,##0.00\ &quot;€&quot;;\-#,##0.00\ &quot;€&quot;"/>
    <numFmt numFmtId="43" formatCode="_-* #,##0.00\ _€_-;\-* #,##0.00\ _€_-;_-* &quot;-&quot;??\ _€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_-;\-* #,##0.00_-;_-* &quot;-&quot;??_-;_-@_-"/>
    <numFmt numFmtId="168" formatCode="_(&quot;RD$&quot;* #,##0.00_);_(&quot;RD$&quot;* \(#,##0.00\);_(&quot;RD$&quot;* &quot;-&quot;??_);_(@_)"/>
    <numFmt numFmtId="169" formatCode="_-&quot;RD$&quot;* #,##0.00_-;\-&quot;RD$&quot;* #,##0.00_-;_-&quot;RD$&quot;* &quot;-&quot;??_-;_-@_-"/>
    <numFmt numFmtId="170" formatCode="General_)"/>
    <numFmt numFmtId="171" formatCode="0.0%"/>
    <numFmt numFmtId="172" formatCode="_-* #,##0.00\ _P_t_s_-;\-* #,##0.00\ _P_t_s_-;_-* &quot;-&quot;??\ _P_t_s_-;_-@_-"/>
    <numFmt numFmtId="173" formatCode="0.0000"/>
    <numFmt numFmtId="174" formatCode="0.00000"/>
    <numFmt numFmtId="175" formatCode="0_)"/>
    <numFmt numFmtId="176" formatCode="0.00_)"/>
    <numFmt numFmtId="177" formatCode="_-* #,##0.0000_-;\-* #,##0.0000_-;_-* &quot;-&quot;??_-;_-@_-"/>
    <numFmt numFmtId="178" formatCode="#,##0.0000_);\(#,##0.0000\)"/>
    <numFmt numFmtId="179" formatCode="&quot;$&quot;#,##0;\-&quot;$&quot;#,##0"/>
    <numFmt numFmtId="180" formatCode="_-&quot;$&quot;* #,##0.00_-;\-&quot;$&quot;* #,##0.00_-;_-&quot;$&quot;* &quot;-&quot;??_-;_-@_-"/>
    <numFmt numFmtId="181" formatCode="#,##0.0000"/>
    <numFmt numFmtId="182" formatCode="[$$-409]#,##0.00"/>
    <numFmt numFmtId="183" formatCode="#,##0.00\ _€"/>
    <numFmt numFmtId="184" formatCode="#,##0.00\ &quot;/m3&quot;"/>
    <numFmt numFmtId="185" formatCode="_([$€-2]* #,##0.00_);_([$€-2]* \(#,##0.00\);_([$€-2]* &quot;-&quot;??_)"/>
    <numFmt numFmtId="186" formatCode="&quot; &quot;#,##0.00&quot; &quot;;&quot; (&quot;#,##0.00&quot;)&quot;;&quot; -&quot;#&quot; &quot;;&quot; &quot;@&quot; &quot;"/>
    <numFmt numFmtId="187" formatCode="[$-409]General"/>
    <numFmt numFmtId="188" formatCode="#."/>
    <numFmt numFmtId="189" formatCode="#,##0.00000000000"/>
    <numFmt numFmtId="190" formatCode="#,##0.00\ &quot;M³S&quot;"/>
    <numFmt numFmtId="191" formatCode="_(* #,##0.000_);_(* \(#,##0.000\);_(* &quot;-&quot;??_);_(@_)"/>
    <numFmt numFmtId="192" formatCode="_(* #,##0\ &quot;pta&quot;_);_(* \(#,##0\ &quot;pta&quot;\);_(* &quot;-&quot;??\ &quot;pta&quot;_);_(@_)"/>
    <numFmt numFmtId="193" formatCode="[$-1C0A]d&quot; de &quot;mmmm&quot; de &quot;yyyy;@"/>
  </numFmts>
  <fonts count="74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b/>
      <sz val="11"/>
      <color rgb="FF0070C0"/>
      <name val="Calibri"/>
      <family val="2"/>
      <scheme val="minor"/>
    </font>
    <font>
      <sz val="11"/>
      <color theme="1"/>
      <name val="Times New Roman"/>
      <family val="1"/>
    </font>
    <font>
      <vertAlign val="superscript"/>
      <sz val="10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Calibri"/>
      <family val="2"/>
    </font>
    <font>
      <sz val="10"/>
      <name val="MS Sans Serif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.5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b/>
      <i/>
      <sz val="16"/>
      <name val="Helv"/>
    </font>
    <font>
      <sz val="10"/>
      <name val="Courier"/>
      <family val="3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9"/>
      <name val="Verdana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1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u/>
      <sz val="10"/>
      <color indexed="36"/>
      <name val="Arial"/>
      <family val="2"/>
    </font>
    <font>
      <sz val="10"/>
      <color indexed="36"/>
      <name val="MS Sans Serif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Times New Roman"/>
      <family val="1"/>
    </font>
    <font>
      <b/>
      <sz val="11"/>
      <color theme="0"/>
      <name val="Arial Narrow"/>
      <family val="2"/>
    </font>
    <font>
      <b/>
      <u/>
      <sz val="10"/>
      <color theme="1"/>
      <name val="Arial Narrow"/>
      <family val="2"/>
    </font>
    <font>
      <sz val="11.5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10"/>
      <color rgb="FF000000"/>
      <name val="Times New Roman"/>
      <family val="1"/>
    </font>
    <font>
      <b/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  <fill>
      <patternFill patternType="solid">
        <fgColor indexed="31"/>
        <bgColor indexed="31"/>
      </patternFill>
    </fill>
    <fill>
      <patternFill patternType="solid">
        <fgColor indexed="56"/>
      </patternFill>
    </fill>
    <fill>
      <patternFill patternType="solid">
        <fgColor indexed="42"/>
        <bgColor indexed="42"/>
      </patternFill>
    </fill>
    <fill>
      <patternFill patternType="solid">
        <fgColor indexed="5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66">
    <xf numFmtId="0" fontId="0" fillId="0" borderId="0"/>
    <xf numFmtId="9" fontId="8" fillId="0" borderId="0" applyFont="0" applyFill="0" applyBorder="0" applyAlignment="0" applyProtection="0"/>
    <xf numFmtId="0" fontId="11" fillId="0" borderId="0"/>
    <xf numFmtId="166" fontId="4" fillId="0" borderId="0" applyFont="0" applyFill="0" applyBorder="0" applyAlignment="0" applyProtection="0"/>
    <xf numFmtId="0" fontId="3" fillId="0" borderId="0"/>
    <xf numFmtId="166" fontId="16" fillId="0" borderId="0" applyFont="0" applyFill="0" applyBorder="0" applyAlignment="0" applyProtection="0"/>
    <xf numFmtId="0" fontId="17" fillId="0" borderId="0"/>
    <xf numFmtId="166" fontId="29" fillId="0" borderId="0" applyFont="0" applyFill="0" applyBorder="0" applyAlignment="0" applyProtection="0"/>
    <xf numFmtId="0" fontId="30" fillId="0" borderId="0"/>
    <xf numFmtId="0" fontId="34" fillId="8" borderId="0" applyNumberFormat="0" applyBorder="0" applyAlignment="0" applyProtection="0"/>
    <xf numFmtId="0" fontId="33" fillId="10" borderId="24" applyNumberFormat="0" applyAlignment="0" applyProtection="0"/>
    <xf numFmtId="0" fontId="37" fillId="0" borderId="25" applyNumberFormat="0" applyFill="0" applyAlignment="0" applyProtection="0"/>
    <xf numFmtId="17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5" fillId="9" borderId="23" applyNumberFormat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31" fillId="0" borderId="0"/>
    <xf numFmtId="0" fontId="11" fillId="0" borderId="0"/>
    <xf numFmtId="0" fontId="11" fillId="0" borderId="0"/>
    <xf numFmtId="0" fontId="11" fillId="0" borderId="0"/>
    <xf numFmtId="0" fontId="11" fillId="11" borderId="26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9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4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7" borderId="0" applyNumberFormat="0" applyBorder="0" applyAlignment="0" applyProtection="0"/>
    <xf numFmtId="0" fontId="40" fillId="13" borderId="0" applyNumberFormat="0" applyBorder="0" applyAlignment="0" applyProtection="0"/>
    <xf numFmtId="0" fontId="41" fillId="28" borderId="23" applyNumberFormat="0" applyAlignment="0" applyProtection="0"/>
    <xf numFmtId="0" fontId="33" fillId="10" borderId="24" applyNumberFormat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4" fillId="8" borderId="0" applyNumberFormat="0" applyBorder="0" applyAlignment="0" applyProtection="0"/>
    <xf numFmtId="0" fontId="43" fillId="0" borderId="27" applyNumberFormat="0" applyFill="0" applyAlignment="0" applyProtection="0"/>
    <xf numFmtId="0" fontId="44" fillId="0" borderId="28" applyNumberFormat="0" applyFill="0" applyAlignment="0" applyProtection="0"/>
    <xf numFmtId="0" fontId="38" fillId="0" borderId="29" applyNumberFormat="0" applyFill="0" applyAlignment="0" applyProtection="0"/>
    <xf numFmtId="0" fontId="38" fillId="0" borderId="0" applyNumberFormat="0" applyFill="0" applyBorder="0" applyAlignment="0" applyProtection="0"/>
    <xf numFmtId="0" fontId="35" fillId="9" borderId="23" applyNumberFormat="0" applyAlignment="0" applyProtection="0"/>
    <xf numFmtId="0" fontId="37" fillId="0" borderId="25" applyNumberFormat="0" applyFill="0" applyAlignment="0" applyProtection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11" borderId="26" applyNumberFormat="0" applyFont="0" applyAlignment="0" applyProtection="0"/>
    <xf numFmtId="0" fontId="45" fillId="28" borderId="30" applyNumberFormat="0" applyAlignment="0" applyProtection="0"/>
    <xf numFmtId="0" fontId="4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72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6" fillId="0" borderId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2" fillId="0" borderId="0"/>
    <xf numFmtId="0" fontId="2" fillId="0" borderId="0"/>
    <xf numFmtId="166" fontId="11" fillId="0" borderId="0" applyFont="0" applyFill="0" applyBorder="0" applyAlignment="0" applyProtection="0"/>
    <xf numFmtId="0" fontId="16" fillId="0" borderId="0"/>
    <xf numFmtId="0" fontId="17" fillId="0" borderId="0"/>
    <xf numFmtId="167" fontId="11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2" fillId="0" borderId="0"/>
    <xf numFmtId="0" fontId="2" fillId="0" borderId="0"/>
    <xf numFmtId="0" fontId="11" fillId="11" borderId="26" applyNumberFormat="0" applyFont="0" applyAlignment="0" applyProtection="0"/>
    <xf numFmtId="0" fontId="11" fillId="11" borderId="26" applyNumberFormat="0" applyFont="0" applyAlignment="0" applyProtection="0"/>
    <xf numFmtId="9" fontId="11" fillId="0" borderId="0" applyFont="0" applyFill="0" applyBorder="0" applyAlignment="0" applyProtection="0"/>
    <xf numFmtId="0" fontId="11" fillId="0" borderId="0"/>
    <xf numFmtId="182" fontId="11" fillId="0" borderId="0"/>
    <xf numFmtId="166" fontId="11" fillId="0" borderId="0" applyFont="0" applyFill="0" applyBorder="0" applyAlignment="0" applyProtection="0"/>
    <xf numFmtId="0" fontId="2" fillId="0" borderId="0"/>
    <xf numFmtId="0" fontId="11" fillId="0" borderId="0"/>
    <xf numFmtId="0" fontId="17" fillId="0" borderId="0"/>
    <xf numFmtId="182" fontId="16" fillId="16" borderId="0" applyNumberFormat="0" applyBorder="0" applyAlignment="0" applyProtection="0"/>
    <xf numFmtId="182" fontId="16" fillId="16" borderId="0" applyNumberFormat="0" applyBorder="0" applyAlignment="0" applyProtection="0"/>
    <xf numFmtId="182" fontId="16" fillId="16" borderId="0" applyNumberFormat="0" applyBorder="0" applyAlignment="0" applyProtection="0"/>
    <xf numFmtId="182" fontId="16" fillId="17" borderId="0" applyNumberFormat="0" applyBorder="0" applyAlignment="0" applyProtection="0"/>
    <xf numFmtId="182" fontId="16" fillId="17" borderId="0" applyNumberFormat="0" applyBorder="0" applyAlignment="0" applyProtection="0"/>
    <xf numFmtId="182" fontId="16" fillId="17" borderId="0" applyNumberFormat="0" applyBorder="0" applyAlignment="0" applyProtection="0"/>
    <xf numFmtId="182" fontId="16" fillId="11" borderId="0" applyNumberFormat="0" applyBorder="0" applyAlignment="0" applyProtection="0"/>
    <xf numFmtId="182" fontId="16" fillId="11" borderId="0" applyNumberFormat="0" applyBorder="0" applyAlignment="0" applyProtection="0"/>
    <xf numFmtId="182" fontId="16" fillId="11" borderId="0" applyNumberFormat="0" applyBorder="0" applyAlignment="0" applyProtection="0"/>
    <xf numFmtId="182" fontId="16" fillId="9" borderId="0" applyNumberFormat="0" applyBorder="0" applyAlignment="0" applyProtection="0"/>
    <xf numFmtId="182" fontId="16" fillId="9" borderId="0" applyNumberFormat="0" applyBorder="0" applyAlignment="0" applyProtection="0"/>
    <xf numFmtId="182" fontId="16" fillId="9" borderId="0" applyNumberFormat="0" applyBorder="0" applyAlignment="0" applyProtection="0"/>
    <xf numFmtId="182" fontId="16" fillId="15" borderId="0" applyNumberFormat="0" applyBorder="0" applyAlignment="0" applyProtection="0"/>
    <xf numFmtId="182" fontId="16" fillId="15" borderId="0" applyNumberFormat="0" applyBorder="0" applyAlignment="0" applyProtection="0"/>
    <xf numFmtId="182" fontId="16" fillId="15" borderId="0" applyNumberFormat="0" applyBorder="0" applyAlignment="0" applyProtection="0"/>
    <xf numFmtId="182" fontId="16" fillId="11" borderId="0" applyNumberFormat="0" applyBorder="0" applyAlignment="0" applyProtection="0"/>
    <xf numFmtId="182" fontId="16" fillId="11" borderId="0" applyNumberFormat="0" applyBorder="0" applyAlignment="0" applyProtection="0"/>
    <xf numFmtId="182" fontId="16" fillId="11" borderId="0" applyNumberFormat="0" applyBorder="0" applyAlignment="0" applyProtection="0"/>
    <xf numFmtId="182" fontId="16" fillId="15" borderId="0" applyNumberFormat="0" applyBorder="0" applyAlignment="0" applyProtection="0"/>
    <xf numFmtId="182" fontId="16" fillId="15" borderId="0" applyNumberFormat="0" applyBorder="0" applyAlignment="0" applyProtection="0"/>
    <xf numFmtId="182" fontId="16" fillId="15" borderId="0" applyNumberFormat="0" applyBorder="0" applyAlignment="0" applyProtection="0"/>
    <xf numFmtId="182" fontId="16" fillId="17" borderId="0" applyNumberFormat="0" applyBorder="0" applyAlignment="0" applyProtection="0"/>
    <xf numFmtId="182" fontId="16" fillId="17" borderId="0" applyNumberFormat="0" applyBorder="0" applyAlignment="0" applyProtection="0"/>
    <xf numFmtId="182" fontId="16" fillId="17" borderId="0" applyNumberFormat="0" applyBorder="0" applyAlignment="0" applyProtection="0"/>
    <xf numFmtId="182" fontId="16" fillId="29" borderId="0" applyNumberFormat="0" applyBorder="0" applyAlignment="0" applyProtection="0"/>
    <xf numFmtId="182" fontId="16" fillId="29" borderId="0" applyNumberFormat="0" applyBorder="0" applyAlignment="0" applyProtection="0"/>
    <xf numFmtId="182" fontId="16" fillId="29" borderId="0" applyNumberFormat="0" applyBorder="0" applyAlignment="0" applyProtection="0"/>
    <xf numFmtId="182" fontId="16" fillId="13" borderId="0" applyNumberFormat="0" applyBorder="0" applyAlignment="0" applyProtection="0"/>
    <xf numFmtId="182" fontId="16" fillId="13" borderId="0" applyNumberFormat="0" applyBorder="0" applyAlignment="0" applyProtection="0"/>
    <xf numFmtId="182" fontId="16" fillId="13" borderId="0" applyNumberFormat="0" applyBorder="0" applyAlignment="0" applyProtection="0"/>
    <xf numFmtId="182" fontId="16" fillId="15" borderId="0" applyNumberFormat="0" applyBorder="0" applyAlignment="0" applyProtection="0"/>
    <xf numFmtId="182" fontId="16" fillId="15" borderId="0" applyNumberFormat="0" applyBorder="0" applyAlignment="0" applyProtection="0"/>
    <xf numFmtId="182" fontId="16" fillId="15" borderId="0" applyNumberFormat="0" applyBorder="0" applyAlignment="0" applyProtection="0"/>
    <xf numFmtId="182" fontId="16" fillId="11" borderId="0" applyNumberFormat="0" applyBorder="0" applyAlignment="0" applyProtection="0"/>
    <xf numFmtId="182" fontId="16" fillId="11" borderId="0" applyNumberFormat="0" applyBorder="0" applyAlignment="0" applyProtection="0"/>
    <xf numFmtId="182" fontId="16" fillId="11" borderId="0" applyNumberFormat="0" applyBorder="0" applyAlignment="0" applyProtection="0"/>
    <xf numFmtId="182" fontId="39" fillId="15" borderId="0" applyNumberFormat="0" applyBorder="0" applyAlignment="0" applyProtection="0"/>
    <xf numFmtId="182" fontId="39" fillId="15" borderId="0" applyNumberFormat="0" applyBorder="0" applyAlignment="0" applyProtection="0"/>
    <xf numFmtId="182" fontId="39" fillId="15" borderId="0" applyNumberFormat="0" applyBorder="0" applyAlignment="0" applyProtection="0"/>
    <xf numFmtId="182" fontId="39" fillId="27" borderId="0" applyNumberFormat="0" applyBorder="0" applyAlignment="0" applyProtection="0"/>
    <xf numFmtId="182" fontId="39" fillId="27" borderId="0" applyNumberFormat="0" applyBorder="0" applyAlignment="0" applyProtection="0"/>
    <xf numFmtId="182" fontId="39" fillId="27" borderId="0" applyNumberFormat="0" applyBorder="0" applyAlignment="0" applyProtection="0"/>
    <xf numFmtId="182" fontId="39" fillId="19" borderId="0" applyNumberFormat="0" applyBorder="0" applyAlignment="0" applyProtection="0"/>
    <xf numFmtId="182" fontId="39" fillId="19" borderId="0" applyNumberFormat="0" applyBorder="0" applyAlignment="0" applyProtection="0"/>
    <xf numFmtId="182" fontId="39" fillId="19" borderId="0" applyNumberFormat="0" applyBorder="0" applyAlignment="0" applyProtection="0"/>
    <xf numFmtId="182" fontId="39" fillId="13" borderId="0" applyNumberFormat="0" applyBorder="0" applyAlignment="0" applyProtection="0"/>
    <xf numFmtId="182" fontId="39" fillId="13" borderId="0" applyNumberFormat="0" applyBorder="0" applyAlignment="0" applyProtection="0"/>
    <xf numFmtId="182" fontId="39" fillId="13" borderId="0" applyNumberFormat="0" applyBorder="0" applyAlignment="0" applyProtection="0"/>
    <xf numFmtId="182" fontId="39" fillId="15" borderId="0" applyNumberFormat="0" applyBorder="0" applyAlignment="0" applyProtection="0"/>
    <xf numFmtId="182" fontId="39" fillId="15" borderId="0" applyNumberFormat="0" applyBorder="0" applyAlignment="0" applyProtection="0"/>
    <xf numFmtId="182" fontId="39" fillId="15" borderId="0" applyNumberFormat="0" applyBorder="0" applyAlignment="0" applyProtection="0"/>
    <xf numFmtId="182" fontId="39" fillId="17" borderId="0" applyNumberFormat="0" applyBorder="0" applyAlignment="0" applyProtection="0"/>
    <xf numFmtId="182" fontId="39" fillId="17" borderId="0" applyNumberFormat="0" applyBorder="0" applyAlignment="0" applyProtection="0"/>
    <xf numFmtId="182" fontId="39" fillId="17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9" fillId="32" borderId="0" applyNumberFormat="0" applyBorder="0" applyAlignment="0" applyProtection="0"/>
    <xf numFmtId="0" fontId="47" fillId="30" borderId="0" applyNumberFormat="0" applyBorder="0" applyAlignment="0" applyProtection="0"/>
    <xf numFmtId="0" fontId="47" fillId="33" borderId="0" applyNumberFormat="0" applyBorder="0" applyAlignment="0" applyProtection="0"/>
    <xf numFmtId="0" fontId="49" fillId="34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9" fillId="33" borderId="0" applyNumberFormat="0" applyBorder="0" applyAlignment="0" applyProtection="0"/>
    <xf numFmtId="0" fontId="47" fillId="30" borderId="0" applyNumberFormat="0" applyBorder="0" applyAlignment="0" applyProtection="0"/>
    <xf numFmtId="0" fontId="47" fillId="33" borderId="0" applyNumberFormat="0" applyBorder="0" applyAlignment="0" applyProtection="0"/>
    <xf numFmtId="0" fontId="49" fillId="35" borderId="0" applyNumberFormat="0" applyBorder="0" applyAlignment="0" applyProtection="0"/>
    <xf numFmtId="0" fontId="47" fillId="30" borderId="0" applyNumberFormat="0" applyBorder="0" applyAlignment="0" applyProtection="0"/>
    <xf numFmtId="0" fontId="47" fillId="32" borderId="0" applyNumberFormat="0" applyBorder="0" applyAlignment="0" applyProtection="0"/>
    <xf numFmtId="0" fontId="49" fillId="32" borderId="0" applyNumberFormat="0" applyBorder="0" applyAlignment="0" applyProtection="0"/>
    <xf numFmtId="0" fontId="47" fillId="30" borderId="0" applyNumberFormat="0" applyBorder="0" applyAlignment="0" applyProtection="0"/>
    <xf numFmtId="0" fontId="47" fillId="36" borderId="0" applyNumberFormat="0" applyBorder="0" applyAlignment="0" applyProtection="0"/>
    <xf numFmtId="0" fontId="49" fillId="37" borderId="0" applyNumberFormat="0" applyBorder="0" applyAlignment="0" applyProtection="0"/>
    <xf numFmtId="182" fontId="34" fillId="15" borderId="0" applyNumberFormat="0" applyBorder="0" applyAlignment="0" applyProtection="0"/>
    <xf numFmtId="182" fontId="34" fillId="15" borderId="0" applyNumberFormat="0" applyBorder="0" applyAlignment="0" applyProtection="0"/>
    <xf numFmtId="182" fontId="34" fillId="15" borderId="0" applyNumberFormat="0" applyBorder="0" applyAlignment="0" applyProtection="0"/>
    <xf numFmtId="182" fontId="50" fillId="38" borderId="23" applyNumberFormat="0" applyAlignment="0" applyProtection="0"/>
    <xf numFmtId="182" fontId="50" fillId="38" borderId="23" applyNumberFormat="0" applyAlignment="0" applyProtection="0"/>
    <xf numFmtId="182" fontId="50" fillId="38" borderId="23" applyNumberFormat="0" applyAlignment="0" applyProtection="0"/>
    <xf numFmtId="182" fontId="33" fillId="10" borderId="24" applyNumberFormat="0" applyAlignment="0" applyProtection="0"/>
    <xf numFmtId="182" fontId="33" fillId="10" borderId="24" applyNumberFormat="0" applyAlignment="0" applyProtection="0"/>
    <xf numFmtId="182" fontId="33" fillId="10" borderId="24" applyNumberFormat="0" applyAlignment="0" applyProtection="0"/>
    <xf numFmtId="182" fontId="36" fillId="0" borderId="31" applyNumberFormat="0" applyFill="0" applyAlignment="0" applyProtection="0"/>
    <xf numFmtId="182" fontId="36" fillId="0" borderId="31" applyNumberFormat="0" applyFill="0" applyAlignment="0" applyProtection="0"/>
    <xf numFmtId="182" fontId="36" fillId="0" borderId="31" applyNumberFormat="0" applyFill="0" applyAlignment="0" applyProtection="0"/>
    <xf numFmtId="175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7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8" fillId="41" borderId="0" applyNumberFormat="0" applyBorder="0" applyAlignment="0" applyProtection="0"/>
    <xf numFmtId="182" fontId="51" fillId="0" borderId="0" applyNumberFormat="0" applyFill="0" applyBorder="0" applyAlignment="0" applyProtection="0"/>
    <xf numFmtId="182" fontId="51" fillId="0" borderId="0" applyNumberFormat="0" applyFill="0" applyBorder="0" applyAlignment="0" applyProtection="0"/>
    <xf numFmtId="182" fontId="51" fillId="0" borderId="0" applyNumberFormat="0" applyFill="0" applyBorder="0" applyAlignment="0" applyProtection="0"/>
    <xf numFmtId="0" fontId="52" fillId="39" borderId="0" applyNumberFormat="0" applyBorder="0" applyAlignment="0" applyProtection="0"/>
    <xf numFmtId="0" fontId="52" fillId="42" borderId="0" applyNumberFormat="0" applyBorder="0" applyAlignment="0" applyProtection="0"/>
    <xf numFmtId="0" fontId="52" fillId="41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39" fillId="31" borderId="0" applyNumberFormat="0" applyBorder="0" applyAlignment="0" applyProtection="0"/>
    <xf numFmtId="182" fontId="39" fillId="44" borderId="0" applyNumberFormat="0" applyBorder="0" applyAlignment="0" applyProtection="0"/>
    <xf numFmtId="182" fontId="39" fillId="44" borderId="0" applyNumberFormat="0" applyBorder="0" applyAlignment="0" applyProtection="0"/>
    <xf numFmtId="182" fontId="39" fillId="44" borderId="0" applyNumberFormat="0" applyBorder="0" applyAlignment="0" applyProtection="0"/>
    <xf numFmtId="0" fontId="16" fillId="36" borderId="0" applyNumberFormat="0" applyBorder="0" applyAlignment="0" applyProtection="0"/>
    <xf numFmtId="0" fontId="16" fillId="33" borderId="0" applyNumberFormat="0" applyBorder="0" applyAlignment="0" applyProtection="0"/>
    <xf numFmtId="0" fontId="39" fillId="34" borderId="0" applyNumberFormat="0" applyBorder="0" applyAlignment="0" applyProtection="0"/>
    <xf numFmtId="182" fontId="39" fillId="27" borderId="0" applyNumberFormat="0" applyBorder="0" applyAlignment="0" applyProtection="0"/>
    <xf numFmtId="182" fontId="39" fillId="27" borderId="0" applyNumberFormat="0" applyBorder="0" applyAlignment="0" applyProtection="0"/>
    <xf numFmtId="182" fontId="39" fillId="27" borderId="0" applyNumberFormat="0" applyBorder="0" applyAlignment="0" applyProtection="0"/>
    <xf numFmtId="0" fontId="16" fillId="36" borderId="0" applyNumberFormat="0" applyBorder="0" applyAlignment="0" applyProtection="0"/>
    <xf numFmtId="0" fontId="16" fillId="45" borderId="0" applyNumberFormat="0" applyBorder="0" applyAlignment="0" applyProtection="0"/>
    <xf numFmtId="0" fontId="39" fillId="33" borderId="0" applyNumberFormat="0" applyBorder="0" applyAlignment="0" applyProtection="0"/>
    <xf numFmtId="182" fontId="39" fillId="19" borderId="0" applyNumberFormat="0" applyBorder="0" applyAlignment="0" applyProtection="0"/>
    <xf numFmtId="182" fontId="39" fillId="19" borderId="0" applyNumberFormat="0" applyBorder="0" applyAlignment="0" applyProtection="0"/>
    <xf numFmtId="182" fontId="39" fillId="19" borderId="0" applyNumberFormat="0" applyBorder="0" applyAlignment="0" applyProtection="0"/>
    <xf numFmtId="0" fontId="16" fillId="43" borderId="0" applyNumberFormat="0" applyBorder="0" applyAlignment="0" applyProtection="0"/>
    <xf numFmtId="0" fontId="16" fillId="33" borderId="0" applyNumberFormat="0" applyBorder="0" applyAlignment="0" applyProtection="0"/>
    <xf numFmtId="0" fontId="39" fillId="33" borderId="0" applyNumberFormat="0" applyBorder="0" applyAlignment="0" applyProtection="0"/>
    <xf numFmtId="182" fontId="39" fillId="46" borderId="0" applyNumberFormat="0" applyBorder="0" applyAlignment="0" applyProtection="0"/>
    <xf numFmtId="182" fontId="39" fillId="46" borderId="0" applyNumberFormat="0" applyBorder="0" applyAlignment="0" applyProtection="0"/>
    <xf numFmtId="182" fontId="39" fillId="46" borderId="0" applyNumberFormat="0" applyBorder="0" applyAlignment="0" applyProtection="0"/>
    <xf numFmtId="0" fontId="16" fillId="32" borderId="0" applyNumberFormat="0" applyBorder="0" applyAlignment="0" applyProtection="0"/>
    <xf numFmtId="0" fontId="16" fillId="43" borderId="0" applyNumberFormat="0" applyBorder="0" applyAlignment="0" applyProtection="0"/>
    <xf numFmtId="0" fontId="39" fillId="31" borderId="0" applyNumberFormat="0" applyBorder="0" applyAlignment="0" applyProtection="0"/>
    <xf numFmtId="182" fontId="39" fillId="22" borderId="0" applyNumberFormat="0" applyBorder="0" applyAlignment="0" applyProtection="0"/>
    <xf numFmtId="182" fontId="39" fillId="22" borderId="0" applyNumberFormat="0" applyBorder="0" applyAlignment="0" applyProtection="0"/>
    <xf numFmtId="182" fontId="39" fillId="22" borderId="0" applyNumberFormat="0" applyBorder="0" applyAlignment="0" applyProtection="0"/>
    <xf numFmtId="0" fontId="16" fillId="36" borderId="0" applyNumberFormat="0" applyBorder="0" applyAlignment="0" applyProtection="0"/>
    <xf numFmtId="0" fontId="16" fillId="30" borderId="0" applyNumberFormat="0" applyBorder="0" applyAlignment="0" applyProtection="0"/>
    <xf numFmtId="0" fontId="39" fillId="30" borderId="0" applyNumberFormat="0" applyBorder="0" applyAlignment="0" applyProtection="0"/>
    <xf numFmtId="182" fontId="39" fillId="25" borderId="0" applyNumberFormat="0" applyBorder="0" applyAlignment="0" applyProtection="0"/>
    <xf numFmtId="182" fontId="39" fillId="25" borderId="0" applyNumberFormat="0" applyBorder="0" applyAlignment="0" applyProtection="0"/>
    <xf numFmtId="182" fontId="39" fillId="25" borderId="0" applyNumberFormat="0" applyBorder="0" applyAlignment="0" applyProtection="0"/>
    <xf numFmtId="182" fontId="35" fillId="29" borderId="23" applyNumberFormat="0" applyAlignment="0" applyProtection="0"/>
    <xf numFmtId="182" fontId="35" fillId="29" borderId="23" applyNumberFormat="0" applyAlignment="0" applyProtection="0"/>
    <xf numFmtId="182" fontId="35" fillId="29" borderId="23" applyNumberFormat="0" applyAlignment="0" applyProtection="0"/>
    <xf numFmtId="18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86" fontId="53" fillId="0" borderId="0"/>
    <xf numFmtId="187" fontId="53" fillId="0" borderId="0"/>
    <xf numFmtId="188" fontId="54" fillId="0" borderId="0">
      <protection locked="0"/>
    </xf>
    <xf numFmtId="188" fontId="55" fillId="0" borderId="0">
      <protection locked="0"/>
    </xf>
    <xf numFmtId="188" fontId="55" fillId="0" borderId="0">
      <protection locked="0"/>
    </xf>
    <xf numFmtId="188" fontId="55" fillId="0" borderId="0">
      <protection locked="0"/>
    </xf>
    <xf numFmtId="188" fontId="55" fillId="0" borderId="0">
      <protection locked="0"/>
    </xf>
    <xf numFmtId="188" fontId="55" fillId="0" borderId="0">
      <protection locked="0"/>
    </xf>
    <xf numFmtId="188" fontId="55" fillId="0" borderId="0"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182" fontId="57" fillId="0" borderId="0" applyFill="0" applyBorder="0" applyAlignment="0" applyProtection="0">
      <alignment vertical="top"/>
      <protection locked="0"/>
    </xf>
    <xf numFmtId="182" fontId="40" fillId="14" borderId="0" applyNumberFormat="0" applyBorder="0" applyAlignment="0" applyProtection="0"/>
    <xf numFmtId="182" fontId="40" fillId="14" borderId="0" applyNumberFormat="0" applyBorder="0" applyAlignment="0" applyProtection="0"/>
    <xf numFmtId="182" fontId="40" fillId="14" borderId="0" applyNumberFormat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89" fontId="11" fillId="0" borderId="0" applyFill="0" applyBorder="0" applyAlignment="0" applyProtection="0"/>
    <xf numFmtId="0" fontId="11" fillId="0" borderId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90" fontId="17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ill="0" applyBorder="0" applyAlignment="0" applyProtection="0"/>
    <xf numFmtId="165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58" fillId="29" borderId="0" applyNumberFormat="0" applyBorder="0" applyAlignment="0" applyProtection="0"/>
    <xf numFmtId="182" fontId="59" fillId="29" borderId="0" applyNumberFormat="0" applyBorder="0" applyAlignment="0" applyProtection="0"/>
    <xf numFmtId="182" fontId="59" fillId="29" borderId="0" applyNumberFormat="0" applyBorder="0" applyAlignment="0" applyProtection="0"/>
    <xf numFmtId="0" fontId="32" fillId="0" borderId="0"/>
    <xf numFmtId="0" fontId="11" fillId="0" borderId="0"/>
    <xf numFmtId="182" fontId="16" fillId="0" borderId="0"/>
    <xf numFmtId="182" fontId="16" fillId="0" borderId="0"/>
    <xf numFmtId="182" fontId="16" fillId="0" borderId="0"/>
    <xf numFmtId="182" fontId="16" fillId="0" borderId="0"/>
    <xf numFmtId="182" fontId="16" fillId="0" borderId="0"/>
    <xf numFmtId="182" fontId="16" fillId="0" borderId="0"/>
    <xf numFmtId="182" fontId="16" fillId="0" borderId="0"/>
    <xf numFmtId="182" fontId="16" fillId="0" borderId="0"/>
    <xf numFmtId="182" fontId="2" fillId="0" borderId="0"/>
    <xf numFmtId="0" fontId="11" fillId="0" borderId="0"/>
    <xf numFmtId="0" fontId="11" fillId="0" borderId="0"/>
    <xf numFmtId="0" fontId="11" fillId="0" borderId="0"/>
    <xf numFmtId="182" fontId="2" fillId="0" borderId="0"/>
    <xf numFmtId="182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32" fillId="0" borderId="0"/>
    <xf numFmtId="0" fontId="2" fillId="0" borderId="0"/>
    <xf numFmtId="0" fontId="32" fillId="0" borderId="0"/>
    <xf numFmtId="182" fontId="17" fillId="0" borderId="0"/>
    <xf numFmtId="182" fontId="17" fillId="0" borderId="0"/>
    <xf numFmtId="182" fontId="17" fillId="0" borderId="0"/>
    <xf numFmtId="182" fontId="17" fillId="0" borderId="0"/>
    <xf numFmtId="182" fontId="17" fillId="0" borderId="0"/>
    <xf numFmtId="0" fontId="11" fillId="0" borderId="0"/>
    <xf numFmtId="0" fontId="11" fillId="0" borderId="0"/>
    <xf numFmtId="182" fontId="17" fillId="0" borderId="0"/>
    <xf numFmtId="182" fontId="17" fillId="0" borderId="0"/>
    <xf numFmtId="182" fontId="17" fillId="0" borderId="0"/>
    <xf numFmtId="182" fontId="17" fillId="0" borderId="0"/>
    <xf numFmtId="182" fontId="17" fillId="0" borderId="0"/>
    <xf numFmtId="182" fontId="17" fillId="0" borderId="0"/>
    <xf numFmtId="182" fontId="17" fillId="0" borderId="0"/>
    <xf numFmtId="182" fontId="17" fillId="0" borderId="0"/>
    <xf numFmtId="182" fontId="17" fillId="0" borderId="0"/>
    <xf numFmtId="182" fontId="17" fillId="0" borderId="0"/>
    <xf numFmtId="182" fontId="17" fillId="0" borderId="0"/>
    <xf numFmtId="182" fontId="17" fillId="0" borderId="0"/>
    <xf numFmtId="182" fontId="17" fillId="0" borderId="0"/>
    <xf numFmtId="182" fontId="17" fillId="0" borderId="0"/>
    <xf numFmtId="182" fontId="17" fillId="0" borderId="0"/>
    <xf numFmtId="182" fontId="17" fillId="0" borderId="0"/>
    <xf numFmtId="182" fontId="17" fillId="0" borderId="0"/>
    <xf numFmtId="182" fontId="17" fillId="0" borderId="0"/>
    <xf numFmtId="182" fontId="17" fillId="0" borderId="0"/>
    <xf numFmtId="0" fontId="11" fillId="0" borderId="0"/>
    <xf numFmtId="191" fontId="16" fillId="0" borderId="0"/>
    <xf numFmtId="182" fontId="16" fillId="0" borderId="0"/>
    <xf numFmtId="182" fontId="17" fillId="11" borderId="26" applyNumberFormat="0" applyFont="0" applyAlignment="0" applyProtection="0"/>
    <xf numFmtId="182" fontId="17" fillId="11" borderId="26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/>
    <xf numFmtId="182" fontId="45" fillId="38" borderId="30" applyNumberFormat="0" applyAlignment="0" applyProtection="0"/>
    <xf numFmtId="182" fontId="45" fillId="38" borderId="30" applyNumberFormat="0" applyAlignment="0" applyProtection="0"/>
    <xf numFmtId="182" fontId="45" fillId="38" borderId="30" applyNumberFormat="0" applyAlignment="0" applyProtection="0"/>
    <xf numFmtId="0" fontId="60" fillId="0" borderId="0" applyNumberFormat="0" applyFill="0" applyBorder="0" applyAlignment="0" applyProtection="0"/>
    <xf numFmtId="182" fontId="36" fillId="0" borderId="0" applyNumberFormat="0" applyFill="0" applyBorder="0" applyAlignment="0" applyProtection="0"/>
    <xf numFmtId="182" fontId="36" fillId="0" borderId="0" applyNumberFormat="0" applyFill="0" applyBorder="0" applyAlignment="0" applyProtection="0"/>
    <xf numFmtId="182" fontId="36" fillId="0" borderId="0" applyNumberFormat="0" applyFill="0" applyBorder="0" applyAlignment="0" applyProtection="0"/>
    <xf numFmtId="182" fontId="42" fillId="0" borderId="0" applyNumberFormat="0" applyFill="0" applyBorder="0" applyAlignment="0" applyProtection="0"/>
    <xf numFmtId="182" fontId="42" fillId="0" borderId="0" applyNumberFormat="0" applyFill="0" applyBorder="0" applyAlignment="0" applyProtection="0"/>
    <xf numFmtId="182" fontId="42" fillId="0" borderId="0" applyNumberFormat="0" applyFill="0" applyBorder="0" applyAlignment="0" applyProtection="0"/>
    <xf numFmtId="182" fontId="61" fillId="0" borderId="32" applyNumberFormat="0" applyFill="0" applyAlignment="0" applyProtection="0"/>
    <xf numFmtId="182" fontId="61" fillId="0" borderId="32" applyNumberFormat="0" applyFill="0" applyAlignment="0" applyProtection="0"/>
    <xf numFmtId="182" fontId="61" fillId="0" borderId="32" applyNumberFormat="0" applyFill="0" applyAlignment="0" applyProtection="0"/>
    <xf numFmtId="182" fontId="62" fillId="0" borderId="33" applyNumberFormat="0" applyFill="0" applyAlignment="0" applyProtection="0"/>
    <xf numFmtId="182" fontId="62" fillId="0" borderId="33" applyNumberFormat="0" applyFill="0" applyAlignment="0" applyProtection="0"/>
    <xf numFmtId="182" fontId="62" fillId="0" borderId="33" applyNumberFormat="0" applyFill="0" applyAlignment="0" applyProtection="0"/>
    <xf numFmtId="182" fontId="51" fillId="0" borderId="34" applyNumberFormat="0" applyFill="0" applyAlignment="0" applyProtection="0"/>
    <xf numFmtId="182" fontId="51" fillId="0" borderId="34" applyNumberFormat="0" applyFill="0" applyAlignment="0" applyProtection="0"/>
    <xf numFmtId="182" fontId="51" fillId="0" borderId="34" applyNumberFormat="0" applyFill="0" applyAlignment="0" applyProtection="0"/>
    <xf numFmtId="182" fontId="60" fillId="0" borderId="0" applyNumberFormat="0" applyFill="0" applyBorder="0" applyAlignment="0" applyProtection="0"/>
    <xf numFmtId="182" fontId="60" fillId="0" borderId="0" applyNumberFormat="0" applyFill="0" applyBorder="0" applyAlignment="0" applyProtection="0"/>
    <xf numFmtId="182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2" fillId="0" borderId="35" applyNumberFormat="0" applyFill="0" applyAlignment="0" applyProtection="0"/>
    <xf numFmtId="182" fontId="52" fillId="0" borderId="36" applyNumberFormat="0" applyFill="0" applyAlignment="0" applyProtection="0"/>
    <xf numFmtId="182" fontId="52" fillId="0" borderId="36" applyNumberFormat="0" applyFill="0" applyAlignment="0" applyProtection="0"/>
    <xf numFmtId="192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0" fontId="1" fillId="0" borderId="0"/>
    <xf numFmtId="180" fontId="11" fillId="0" borderId="0" applyFont="0" applyFill="0" applyBorder="0" applyAlignment="0" applyProtection="0"/>
  </cellStyleXfs>
  <cellXfs count="495">
    <xf numFmtId="0" fontId="0" fillId="0" borderId="0" xfId="0" applyFill="1" applyBorder="1" applyAlignment="1">
      <alignment horizontal="left" vertical="top"/>
    </xf>
    <xf numFmtId="4" fontId="10" fillId="2" borderId="4" xfId="0" applyNumberFormat="1" applyFont="1" applyFill="1" applyBorder="1" applyAlignment="1"/>
    <xf numFmtId="2" fontId="10" fillId="2" borderId="0" xfId="0" applyNumberFormat="1" applyFont="1" applyFill="1" applyBorder="1" applyAlignment="1"/>
    <xf numFmtId="2" fontId="10" fillId="2" borderId="5" xfId="0" applyNumberFormat="1" applyFont="1" applyFill="1" applyBorder="1" applyAlignment="1"/>
    <xf numFmtId="4" fontId="10" fillId="2" borderId="5" xfId="0" applyNumberFormat="1" applyFont="1" applyFill="1" applyBorder="1" applyAlignment="1"/>
    <xf numFmtId="9" fontId="10" fillId="2" borderId="5" xfId="0" applyNumberFormat="1" applyFont="1" applyFill="1" applyBorder="1" applyAlignment="1"/>
    <xf numFmtId="4" fontId="9" fillId="2" borderId="10" xfId="0" applyNumberFormat="1" applyFont="1" applyFill="1" applyBorder="1" applyAlignment="1"/>
    <xf numFmtId="4" fontId="9" fillId="2" borderId="15" xfId="0" applyNumberFormat="1" applyFont="1" applyFill="1" applyBorder="1" applyAlignment="1"/>
    <xf numFmtId="4" fontId="9" fillId="2" borderId="16" xfId="0" applyNumberFormat="1" applyFont="1" applyFill="1" applyBorder="1" applyAlignment="1"/>
    <xf numFmtId="0" fontId="13" fillId="0" borderId="0" xfId="4" applyFont="1"/>
    <xf numFmtId="4" fontId="5" fillId="0" borderId="0" xfId="4" applyNumberFormat="1" applyFont="1"/>
    <xf numFmtId="0" fontId="5" fillId="0" borderId="0" xfId="4" applyFont="1"/>
    <xf numFmtId="4" fontId="7" fillId="0" borderId="0" xfId="4" applyNumberFormat="1" applyFont="1"/>
    <xf numFmtId="0" fontId="7" fillId="0" borderId="0" xfId="4" applyFont="1" applyAlignment="1">
      <alignment horizontal="center"/>
    </xf>
    <xf numFmtId="0" fontId="6" fillId="0" borderId="0" xfId="4" applyFont="1"/>
    <xf numFmtId="14" fontId="5" fillId="0" borderId="0" xfId="4" applyNumberFormat="1" applyFont="1" applyAlignment="1">
      <alignment horizontal="left"/>
    </xf>
    <xf numFmtId="4" fontId="5" fillId="2" borderId="5" xfId="4" applyNumberFormat="1" applyFont="1" applyFill="1" applyBorder="1" applyAlignment="1"/>
    <xf numFmtId="0" fontId="5" fillId="2" borderId="5" xfId="4" applyFont="1" applyFill="1" applyBorder="1" applyAlignment="1">
      <alignment horizontal="center"/>
    </xf>
    <xf numFmtId="4" fontId="5" fillId="2" borderId="5" xfId="4" applyNumberFormat="1" applyFont="1" applyFill="1" applyBorder="1" applyAlignment="1">
      <alignment horizontal="center"/>
    </xf>
    <xf numFmtId="4" fontId="5" fillId="2" borderId="6" xfId="4" applyNumberFormat="1" applyFont="1" applyFill="1" applyBorder="1" applyAlignment="1">
      <alignment horizontal="center"/>
    </xf>
    <xf numFmtId="4" fontId="5" fillId="2" borderId="5" xfId="4" applyNumberFormat="1" applyFont="1" applyFill="1" applyBorder="1" applyAlignment="1">
      <alignment horizontal="left"/>
    </xf>
    <xf numFmtId="0" fontId="5" fillId="2" borderId="0" xfId="4" applyFont="1" applyFill="1"/>
    <xf numFmtId="4" fontId="6" fillId="2" borderId="0" xfId="4" applyNumberFormat="1" applyFont="1" applyFill="1"/>
    <xf numFmtId="0" fontId="6" fillId="2" borderId="0" xfId="4" applyFont="1" applyFill="1" applyAlignment="1">
      <alignment horizontal="center"/>
    </xf>
    <xf numFmtId="4" fontId="6" fillId="2" borderId="5" xfId="4" applyNumberFormat="1" applyFont="1" applyFill="1" applyBorder="1"/>
    <xf numFmtId="4" fontId="6" fillId="2" borderId="5" xfId="4" applyNumberFormat="1" applyFont="1" applyFill="1" applyBorder="1" applyAlignment="1">
      <alignment horizontal="left"/>
    </xf>
    <xf numFmtId="0" fontId="6" fillId="2" borderId="5" xfId="4" applyFont="1" applyFill="1" applyBorder="1"/>
    <xf numFmtId="0" fontId="6" fillId="2" borderId="5" xfId="4" applyFont="1" applyFill="1" applyBorder="1" applyAlignment="1">
      <alignment horizontal="center"/>
    </xf>
    <xf numFmtId="4" fontId="5" fillId="2" borderId="7" xfId="4" applyNumberFormat="1" applyFont="1" applyFill="1" applyBorder="1"/>
    <xf numFmtId="4" fontId="6" fillId="2" borderId="7" xfId="4" applyNumberFormat="1" applyFont="1" applyFill="1" applyBorder="1"/>
    <xf numFmtId="0" fontId="6" fillId="2" borderId="7" xfId="4" applyFont="1" applyFill="1" applyBorder="1" applyAlignment="1">
      <alignment horizontal="center"/>
    </xf>
    <xf numFmtId="4" fontId="5" fillId="2" borderId="5" xfId="4" applyNumberFormat="1" applyFont="1" applyFill="1" applyBorder="1"/>
    <xf numFmtId="0" fontId="5" fillId="2" borderId="5" xfId="4" applyFont="1" applyFill="1" applyBorder="1"/>
    <xf numFmtId="0" fontId="15" fillId="2" borderId="5" xfId="4" applyFont="1" applyFill="1" applyBorder="1"/>
    <xf numFmtId="0" fontId="15" fillId="2" borderId="0" xfId="4" applyFont="1" applyFill="1"/>
    <xf numFmtId="4" fontId="6" fillId="2" borderId="9" xfId="4" applyNumberFormat="1" applyFont="1" applyFill="1" applyBorder="1" applyAlignment="1">
      <alignment horizontal="left"/>
    </xf>
    <xf numFmtId="4" fontId="5" fillId="2" borderId="8" xfId="4" applyNumberFormat="1" applyFont="1" applyFill="1" applyBorder="1"/>
    <xf numFmtId="0" fontId="6" fillId="2" borderId="5" xfId="4" applyFont="1" applyFill="1" applyBorder="1" applyAlignment="1">
      <alignment wrapText="1"/>
    </xf>
    <xf numFmtId="0" fontId="5" fillId="2" borderId="4" xfId="4" applyFont="1" applyFill="1" applyBorder="1"/>
    <xf numFmtId="4" fontId="6" fillId="2" borderId="4" xfId="4" applyNumberFormat="1" applyFont="1" applyFill="1" applyBorder="1"/>
    <xf numFmtId="0" fontId="6" fillId="2" borderId="4" xfId="4" applyFont="1" applyFill="1" applyBorder="1" applyAlignment="1">
      <alignment horizontal="center"/>
    </xf>
    <xf numFmtId="4" fontId="6" fillId="2" borderId="10" xfId="4" applyNumberFormat="1" applyFont="1" applyFill="1" applyBorder="1"/>
    <xf numFmtId="4" fontId="13" fillId="2" borderId="5" xfId="4" applyNumberFormat="1" applyFont="1" applyFill="1" applyBorder="1"/>
    <xf numFmtId="0" fontId="13" fillId="2" borderId="5" xfId="4" applyFont="1" applyFill="1" applyBorder="1" applyAlignment="1">
      <alignment horizontal="center"/>
    </xf>
    <xf numFmtId="0" fontId="13" fillId="2" borderId="5" xfId="4" applyFont="1" applyFill="1" applyBorder="1"/>
    <xf numFmtId="0" fontId="6" fillId="2" borderId="7" xfId="4" applyFont="1" applyFill="1" applyBorder="1"/>
    <xf numFmtId="0" fontId="5" fillId="2" borderId="7" xfId="4" applyFont="1" applyFill="1" applyBorder="1"/>
    <xf numFmtId="4" fontId="13" fillId="2" borderId="0" xfId="4" applyNumberFormat="1" applyFont="1" applyFill="1"/>
    <xf numFmtId="0" fontId="13" fillId="2" borderId="0" xfId="4" applyFont="1" applyFill="1"/>
    <xf numFmtId="0" fontId="13" fillId="2" borderId="0" xfId="4" applyFont="1" applyFill="1" applyAlignment="1">
      <alignment horizontal="center"/>
    </xf>
    <xf numFmtId="49" fontId="6" fillId="2" borderId="0" xfId="4" applyNumberFormat="1" applyFont="1" applyFill="1" applyAlignment="1">
      <alignment horizontal="center" vertical="top"/>
    </xf>
    <xf numFmtId="0" fontId="5" fillId="2" borderId="0" xfId="4" applyFont="1" applyFill="1" applyAlignment="1">
      <alignment vertical="justify" wrapText="1"/>
    </xf>
    <xf numFmtId="4" fontId="6" fillId="2" borderId="0" xfId="5" applyNumberFormat="1" applyFont="1" applyFill="1" applyAlignment="1">
      <alignment horizontal="right"/>
    </xf>
    <xf numFmtId="4" fontId="6" fillId="2" borderId="0" xfId="4" applyNumberFormat="1" applyFont="1" applyFill="1" applyAlignment="1">
      <alignment horizontal="center"/>
    </xf>
    <xf numFmtId="4" fontId="6" fillId="2" borderId="0" xfId="5" applyNumberFormat="1" applyFont="1" applyFill="1" applyAlignment="1"/>
    <xf numFmtId="0" fontId="6" fillId="0" borderId="0" xfId="4" applyFont="1" applyFill="1"/>
    <xf numFmtId="49" fontId="6" fillId="2" borderId="5" xfId="4" applyNumberFormat="1" applyFont="1" applyFill="1" applyBorder="1" applyAlignment="1">
      <alignment horizontal="center" vertical="top"/>
    </xf>
    <xf numFmtId="0" fontId="6" fillId="2" borderId="5" xfId="4" applyFont="1" applyFill="1" applyBorder="1" applyAlignment="1">
      <alignment horizontal="left" vertical="center" wrapText="1"/>
    </xf>
    <xf numFmtId="10" fontId="6" fillId="2" borderId="5" xfId="5" applyNumberFormat="1" applyFont="1" applyFill="1" applyBorder="1" applyAlignment="1">
      <alignment horizontal="right"/>
    </xf>
    <xf numFmtId="4" fontId="6" fillId="2" borderId="5" xfId="4" applyNumberFormat="1" applyFont="1" applyFill="1" applyBorder="1" applyAlignment="1">
      <alignment horizontal="center"/>
    </xf>
    <xf numFmtId="4" fontId="6" fillId="2" borderId="5" xfId="5" applyNumberFormat="1" applyFont="1" applyFill="1" applyBorder="1" applyAlignment="1"/>
    <xf numFmtId="4" fontId="6" fillId="2" borderId="5" xfId="5" applyNumberFormat="1" applyFont="1" applyFill="1" applyBorder="1" applyAlignment="1">
      <alignment horizontal="right"/>
    </xf>
    <xf numFmtId="0" fontId="6" fillId="2" borderId="5" xfId="4" applyFont="1" applyFill="1" applyBorder="1" applyAlignment="1">
      <alignment vertical="justify" wrapText="1"/>
    </xf>
    <xf numFmtId="166" fontId="6" fillId="2" borderId="5" xfId="5" applyFont="1" applyFill="1" applyBorder="1"/>
    <xf numFmtId="4" fontId="5" fillId="2" borderId="5" xfId="5" applyNumberFormat="1" applyFont="1" applyFill="1" applyBorder="1" applyAlignment="1"/>
    <xf numFmtId="49" fontId="6" fillId="2" borderId="0" xfId="4" applyNumberFormat="1" applyFont="1" applyFill="1" applyBorder="1" applyAlignment="1">
      <alignment horizontal="center" vertical="top"/>
    </xf>
    <xf numFmtId="0" fontId="5" fillId="2" borderId="0" xfId="4" applyFont="1" applyFill="1" applyBorder="1" applyAlignment="1">
      <alignment vertical="justify" wrapText="1"/>
    </xf>
    <xf numFmtId="4" fontId="6" fillId="2" borderId="0" xfId="5" applyNumberFormat="1" applyFont="1" applyFill="1" applyBorder="1" applyAlignment="1">
      <alignment horizontal="right"/>
    </xf>
    <xf numFmtId="4" fontId="6" fillId="2" borderId="0" xfId="4" applyNumberFormat="1" applyFont="1" applyFill="1" applyBorder="1" applyAlignment="1">
      <alignment horizontal="center"/>
    </xf>
    <xf numFmtId="4" fontId="6" fillId="2" borderId="0" xfId="5" applyNumberFormat="1" applyFont="1" applyFill="1" applyBorder="1" applyAlignment="1"/>
    <xf numFmtId="49" fontId="6" fillId="2" borderId="1" xfId="4" applyNumberFormat="1" applyFont="1" applyFill="1" applyBorder="1" applyAlignment="1">
      <alignment horizontal="center"/>
    </xf>
    <xf numFmtId="0" fontId="5" fillId="2" borderId="2" xfId="4" applyFont="1" applyFill="1" applyBorder="1" applyAlignment="1">
      <alignment vertical="justify"/>
    </xf>
    <xf numFmtId="4" fontId="6" fillId="2" borderId="2" xfId="5" applyNumberFormat="1" applyFont="1" applyFill="1" applyBorder="1" applyAlignment="1"/>
    <xf numFmtId="4" fontId="6" fillId="2" borderId="2" xfId="4" applyNumberFormat="1" applyFont="1" applyFill="1" applyBorder="1" applyAlignment="1">
      <alignment horizontal="center"/>
    </xf>
    <xf numFmtId="4" fontId="5" fillId="2" borderId="2" xfId="5" applyNumberFormat="1" applyFont="1" applyFill="1" applyBorder="1" applyAlignment="1">
      <alignment horizontal="right"/>
    </xf>
    <xf numFmtId="4" fontId="5" fillId="2" borderId="3" xfId="5" applyNumberFormat="1" applyFont="1" applyFill="1" applyBorder="1" applyAlignment="1"/>
    <xf numFmtId="170" fontId="6" fillId="2" borderId="0" xfId="6" applyNumberFormat="1" applyFont="1" applyFill="1" applyBorder="1" applyAlignment="1" applyProtection="1">
      <alignment horizontal="left" vertical="center"/>
    </xf>
    <xf numFmtId="2" fontId="10" fillId="2" borderId="11" xfId="0" applyNumberFormat="1" applyFont="1" applyFill="1" applyBorder="1" applyAlignment="1"/>
    <xf numFmtId="2" fontId="10" fillId="2" borderId="6" xfId="0" applyNumberFormat="1" applyFont="1" applyFill="1" applyBorder="1" applyAlignment="1"/>
    <xf numFmtId="2" fontId="10" fillId="2" borderId="13" xfId="0" applyNumberFormat="1" applyFont="1" applyFill="1" applyBorder="1" applyAlignment="1"/>
    <xf numFmtId="2" fontId="9" fillId="0" borderId="16" xfId="0" applyNumberFormat="1" applyFont="1" applyBorder="1" applyAlignment="1">
      <alignment horizontal="right"/>
    </xf>
    <xf numFmtId="4" fontId="9" fillId="2" borderId="5" xfId="0" applyNumberFormat="1" applyFont="1" applyFill="1" applyBorder="1" applyAlignment="1"/>
    <xf numFmtId="0" fontId="1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10" fontId="10" fillId="2" borderId="8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 vertical="center"/>
    </xf>
    <xf numFmtId="4" fontId="10" fillId="0" borderId="5" xfId="0" applyNumberFormat="1" applyFont="1" applyFill="1" applyBorder="1" applyAlignment="1">
      <alignment horizontal="right" vertical="center" wrapText="1"/>
    </xf>
    <xf numFmtId="4" fontId="10" fillId="0" borderId="5" xfId="0" applyNumberFormat="1" applyFont="1" applyFill="1" applyBorder="1"/>
    <xf numFmtId="4" fontId="10" fillId="0" borderId="5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left" vertical="center" wrapText="1"/>
    </xf>
    <xf numFmtId="4" fontId="10" fillId="0" borderId="5" xfId="0" applyNumberFormat="1" applyFont="1" applyFill="1" applyBorder="1" applyAlignment="1">
      <alignment horizontal="center"/>
    </xf>
    <xf numFmtId="0" fontId="19" fillId="0" borderId="0" xfId="0" applyFont="1"/>
    <xf numFmtId="2" fontId="20" fillId="2" borderId="0" xfId="0" applyNumberFormat="1" applyFont="1" applyFill="1" applyBorder="1" applyAlignment="1">
      <alignment vertical="center" wrapText="1"/>
    </xf>
    <xf numFmtId="2" fontId="19" fillId="2" borderId="0" xfId="0" applyNumberFormat="1" applyFont="1" applyFill="1"/>
    <xf numFmtId="10" fontId="10" fillId="2" borderId="5" xfId="1" applyNumberFormat="1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horizontal="right"/>
    </xf>
    <xf numFmtId="4" fontId="10" fillId="2" borderId="5" xfId="0" applyNumberFormat="1" applyFont="1" applyFill="1" applyBorder="1" applyAlignment="1">
      <alignment vertical="center" wrapText="1"/>
    </xf>
    <xf numFmtId="4" fontId="9" fillId="0" borderId="7" xfId="0" applyNumberFormat="1" applyFont="1" applyBorder="1" applyAlignment="1">
      <alignment vertical="center" wrapText="1"/>
    </xf>
    <xf numFmtId="0" fontId="21" fillId="0" borderId="0" xfId="0" applyFont="1" applyFill="1" applyBorder="1" applyAlignment="1">
      <alignment horizontal="left"/>
    </xf>
    <xf numFmtId="4" fontId="24" fillId="0" borderId="0" xfId="4" applyNumberFormat="1" applyFont="1"/>
    <xf numFmtId="4" fontId="26" fillId="0" borderId="0" xfId="4" applyNumberFormat="1" applyFont="1"/>
    <xf numFmtId="0" fontId="26" fillId="0" borderId="0" xfId="4" applyFont="1" applyAlignment="1">
      <alignment horizontal="center"/>
    </xf>
    <xf numFmtId="4" fontId="26" fillId="0" borderId="0" xfId="4" applyNumberFormat="1" applyFont="1" applyFill="1" applyBorder="1"/>
    <xf numFmtId="0" fontId="27" fillId="0" borderId="0" xfId="4" applyFont="1"/>
    <xf numFmtId="0" fontId="22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 wrapText="1"/>
    </xf>
    <xf numFmtId="0" fontId="24" fillId="2" borderId="5" xfId="4" applyFont="1" applyFill="1" applyBorder="1" applyAlignment="1">
      <alignment horizontal="center"/>
    </xf>
    <xf numFmtId="4" fontId="24" fillId="2" borderId="5" xfId="4" applyNumberFormat="1" applyFont="1" applyFill="1" applyBorder="1" applyAlignment="1">
      <alignment horizontal="center"/>
    </xf>
    <xf numFmtId="4" fontId="24" fillId="2" borderId="6" xfId="4" applyNumberFormat="1" applyFont="1" applyFill="1" applyBorder="1" applyAlignment="1">
      <alignment horizontal="center"/>
    </xf>
    <xf numFmtId="4" fontId="24" fillId="2" borderId="5" xfId="4" applyNumberFormat="1" applyFont="1" applyFill="1" applyBorder="1" applyAlignment="1">
      <alignment horizontal="left"/>
    </xf>
    <xf numFmtId="0" fontId="24" fillId="2" borderId="0" xfId="4" applyFont="1" applyFill="1"/>
    <xf numFmtId="4" fontId="27" fillId="2" borderId="0" xfId="4" applyNumberFormat="1" applyFont="1" applyFill="1"/>
    <xf numFmtId="0" fontId="27" fillId="2" borderId="0" xfId="4" applyFont="1" applyFill="1" applyAlignment="1">
      <alignment horizontal="center"/>
    </xf>
    <xf numFmtId="4" fontId="27" fillId="0" borderId="9" xfId="4" applyNumberFormat="1" applyFont="1" applyFill="1" applyBorder="1"/>
    <xf numFmtId="4" fontId="27" fillId="2" borderId="5" xfId="4" applyNumberFormat="1" applyFont="1" applyFill="1" applyBorder="1" applyAlignment="1">
      <alignment horizontal="left"/>
    </xf>
    <xf numFmtId="0" fontId="27" fillId="2" borderId="5" xfId="4" applyFont="1" applyFill="1" applyBorder="1"/>
    <xf numFmtId="4" fontId="27" fillId="2" borderId="5" xfId="4" applyNumberFormat="1" applyFont="1" applyFill="1" applyBorder="1"/>
    <xf numFmtId="0" fontId="27" fillId="2" borderId="5" xfId="4" applyFont="1" applyFill="1" applyBorder="1" applyAlignment="1">
      <alignment horizontal="center"/>
    </xf>
    <xf numFmtId="4" fontId="24" fillId="2" borderId="7" xfId="4" applyNumberFormat="1" applyFont="1" applyFill="1" applyBorder="1"/>
    <xf numFmtId="4" fontId="24" fillId="0" borderId="9" xfId="4" applyNumberFormat="1" applyFont="1" applyFill="1" applyBorder="1"/>
    <xf numFmtId="0" fontId="24" fillId="2" borderId="5" xfId="4" applyFont="1" applyFill="1" applyBorder="1"/>
    <xf numFmtId="0" fontId="10" fillId="2" borderId="5" xfId="4" applyFont="1" applyFill="1" applyBorder="1"/>
    <xf numFmtId="0" fontId="10" fillId="2" borderId="0" xfId="4" applyFont="1" applyFill="1"/>
    <xf numFmtId="4" fontId="27" fillId="2" borderId="9" xfId="4" applyNumberFormat="1" applyFont="1" applyFill="1" applyBorder="1" applyAlignment="1">
      <alignment horizontal="left"/>
    </xf>
    <xf numFmtId="0" fontId="27" fillId="2" borderId="5" xfId="4" applyFont="1" applyFill="1" applyBorder="1" applyAlignment="1">
      <alignment wrapText="1"/>
    </xf>
    <xf numFmtId="4" fontId="27" fillId="2" borderId="10" xfId="4" applyNumberFormat="1" applyFont="1" applyFill="1" applyBorder="1"/>
    <xf numFmtId="0" fontId="27" fillId="2" borderId="7" xfId="4" applyFont="1" applyFill="1" applyBorder="1"/>
    <xf numFmtId="0" fontId="24" fillId="2" borderId="7" xfId="4" applyFont="1" applyFill="1" applyBorder="1"/>
    <xf numFmtId="4" fontId="24" fillId="0" borderId="0" xfId="4" applyNumberFormat="1" applyFont="1" applyFill="1" applyBorder="1"/>
    <xf numFmtId="4" fontId="19" fillId="2" borderId="0" xfId="4" applyNumberFormat="1" applyFont="1" applyFill="1"/>
    <xf numFmtId="0" fontId="19" fillId="2" borderId="0" xfId="4" applyFont="1" applyFill="1"/>
    <xf numFmtId="0" fontId="19" fillId="2" borderId="0" xfId="4" applyFont="1" applyFill="1" applyAlignment="1">
      <alignment horizontal="center"/>
    </xf>
    <xf numFmtId="4" fontId="19" fillId="0" borderId="0" xfId="4" applyNumberFormat="1" applyFont="1" applyFill="1" applyBorder="1"/>
    <xf numFmtId="4" fontId="27" fillId="2" borderId="0" xfId="5" applyNumberFormat="1" applyFont="1" applyFill="1" applyAlignment="1">
      <alignment horizontal="right"/>
    </xf>
    <xf numFmtId="4" fontId="27" fillId="0" borderId="0" xfId="5" applyNumberFormat="1" applyFont="1" applyFill="1" applyBorder="1" applyAlignment="1">
      <alignment horizontal="right"/>
    </xf>
    <xf numFmtId="10" fontId="27" fillId="2" borderId="5" xfId="5" applyNumberFormat="1" applyFont="1" applyFill="1" applyBorder="1" applyAlignment="1">
      <alignment horizontal="right"/>
    </xf>
    <xf numFmtId="4" fontId="27" fillId="2" borderId="5" xfId="5" applyNumberFormat="1" applyFont="1" applyFill="1" applyBorder="1" applyAlignment="1">
      <alignment horizontal="right"/>
    </xf>
    <xf numFmtId="0" fontId="27" fillId="2" borderId="5" xfId="4" applyFont="1" applyFill="1" applyBorder="1" applyAlignment="1">
      <alignment vertical="justify" wrapText="1"/>
    </xf>
    <xf numFmtId="4" fontId="24" fillId="0" borderId="0" xfId="5" applyNumberFormat="1" applyFont="1" applyFill="1" applyBorder="1" applyAlignment="1"/>
    <xf numFmtId="0" fontId="24" fillId="2" borderId="0" xfId="4" applyFont="1" applyFill="1" applyBorder="1" applyAlignment="1">
      <alignment vertical="justify" wrapText="1"/>
    </xf>
    <xf numFmtId="4" fontId="27" fillId="2" borderId="0" xfId="5" applyNumberFormat="1" applyFont="1" applyFill="1" applyBorder="1" applyAlignment="1">
      <alignment horizontal="right"/>
    </xf>
    <xf numFmtId="0" fontId="9" fillId="0" borderId="20" xfId="0" applyFont="1" applyFill="1" applyBorder="1" applyAlignment="1">
      <alignment horizontal="center" vertical="center"/>
    </xf>
    <xf numFmtId="2" fontId="9" fillId="2" borderId="9" xfId="0" applyNumberFormat="1" applyFont="1" applyFill="1" applyBorder="1" applyAlignment="1">
      <alignment horizontal="center"/>
    </xf>
    <xf numFmtId="4" fontId="9" fillId="2" borderId="9" xfId="0" applyNumberFormat="1" applyFont="1" applyFill="1" applyBorder="1" applyAlignment="1">
      <alignment horizontal="center"/>
    </xf>
    <xf numFmtId="2" fontId="9" fillId="2" borderId="17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27" fillId="2" borderId="5" xfId="4" applyFont="1" applyFill="1" applyBorder="1" applyAlignment="1">
      <alignment vertical="justify"/>
    </xf>
    <xf numFmtId="0" fontId="27" fillId="2" borderId="4" xfId="4" applyFont="1" applyFill="1" applyBorder="1" applyAlignment="1">
      <alignment horizontal="left" vertical="center" wrapText="1"/>
    </xf>
    <xf numFmtId="0" fontId="24" fillId="2" borderId="18" xfId="4" applyFont="1" applyFill="1" applyBorder="1" applyAlignment="1">
      <alignment vertical="justify" wrapText="1"/>
    </xf>
    <xf numFmtId="0" fontId="9" fillId="0" borderId="15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2" fontId="10" fillId="0" borderId="0" xfId="0" applyNumberFormat="1" applyFont="1" applyFill="1"/>
    <xf numFmtId="0" fontId="10" fillId="0" borderId="4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left" vertical="center"/>
    </xf>
    <xf numFmtId="10" fontId="10" fillId="0" borderId="5" xfId="1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Alignment="1">
      <alignment vertical="center" wrapText="1"/>
    </xf>
    <xf numFmtId="2" fontId="10" fillId="0" borderId="0" xfId="0" applyNumberFormat="1" applyFont="1" applyFill="1" applyBorder="1" applyAlignment="1"/>
    <xf numFmtId="10" fontId="10" fillId="0" borderId="0" xfId="1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right" vertical="center"/>
    </xf>
    <xf numFmtId="4" fontId="9" fillId="0" borderId="0" xfId="0" applyNumberFormat="1" applyFont="1" applyFill="1" applyBorder="1" applyAlignment="1">
      <alignment vertical="center"/>
    </xf>
    <xf numFmtId="4" fontId="27" fillId="2" borderId="5" xfId="4" applyNumberFormat="1" applyFont="1" applyFill="1" applyBorder="1" applyAlignment="1">
      <alignment horizontal="right"/>
    </xf>
    <xf numFmtId="4" fontId="27" fillId="2" borderId="6" xfId="4" applyNumberFormat="1" applyFont="1" applyFill="1" applyBorder="1" applyAlignment="1">
      <alignment horizontal="right"/>
    </xf>
    <xf numFmtId="0" fontId="27" fillId="2" borderId="5" xfId="4" applyFont="1" applyFill="1" applyBorder="1" applyAlignment="1">
      <alignment horizontal="left"/>
    </xf>
    <xf numFmtId="4" fontId="10" fillId="0" borderId="5" xfId="0" applyNumberFormat="1" applyFont="1" applyFill="1" applyBorder="1" applyAlignment="1">
      <alignment horizontal="right"/>
    </xf>
    <xf numFmtId="4" fontId="9" fillId="0" borderId="18" xfId="0" applyNumberFormat="1" applyFont="1" applyFill="1" applyBorder="1" applyAlignment="1">
      <alignment horizontal="right" vertical="center"/>
    </xf>
    <xf numFmtId="4" fontId="9" fillId="0" borderId="18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/>
    </xf>
    <xf numFmtId="4" fontId="27" fillId="0" borderId="0" xfId="4" applyNumberFormat="1" applyFont="1" applyAlignment="1">
      <alignment horizontal="right"/>
    </xf>
    <xf numFmtId="4" fontId="24" fillId="2" borderId="6" xfId="4" applyNumberFormat="1" applyFont="1" applyFill="1" applyBorder="1" applyAlignment="1">
      <alignment horizontal="right"/>
    </xf>
    <xf numFmtId="4" fontId="27" fillId="2" borderId="14" xfId="4" applyNumberFormat="1" applyFont="1" applyFill="1" applyBorder="1" applyAlignment="1">
      <alignment horizontal="right"/>
    </xf>
    <xf numFmtId="4" fontId="10" fillId="2" borderId="0" xfId="4" applyNumberFormat="1" applyFont="1" applyFill="1" applyAlignment="1">
      <alignment horizontal="right"/>
    </xf>
    <xf numFmtId="4" fontId="9" fillId="0" borderId="18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4" fontId="10" fillId="0" borderId="4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4" fontId="9" fillId="0" borderId="0" xfId="0" applyNumberFormat="1" applyFont="1" applyBorder="1" applyAlignment="1">
      <alignment vertical="center" wrapText="1"/>
    </xf>
    <xf numFmtId="0" fontId="19" fillId="2" borderId="0" xfId="0" applyFont="1" applyFill="1"/>
    <xf numFmtId="10" fontId="19" fillId="2" borderId="0" xfId="0" applyNumberFormat="1" applyFont="1" applyFill="1"/>
    <xf numFmtId="4" fontId="19" fillId="2" borderId="0" xfId="0" applyNumberFormat="1" applyFont="1" applyFill="1"/>
    <xf numFmtId="0" fontId="18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Fill="1" applyBorder="1" applyAlignment="1"/>
    <xf numFmtId="0" fontId="9" fillId="0" borderId="0" xfId="0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4" fontId="10" fillId="0" borderId="4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right"/>
    </xf>
    <xf numFmtId="10" fontId="10" fillId="0" borderId="4" xfId="1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right"/>
    </xf>
    <xf numFmtId="0" fontId="9" fillId="0" borderId="5" xfId="0" applyFont="1" applyFill="1" applyBorder="1" applyAlignment="1">
      <alignment horizontal="left" vertical="center"/>
    </xf>
    <xf numFmtId="10" fontId="9" fillId="2" borderId="5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4" fontId="24" fillId="2" borderId="21" xfId="5" applyNumberFormat="1" applyFont="1" applyFill="1" applyBorder="1" applyAlignment="1">
      <alignment horizontal="right"/>
    </xf>
    <xf numFmtId="4" fontId="27" fillId="0" borderId="4" xfId="0" applyNumberFormat="1" applyFont="1" applyFill="1" applyBorder="1" applyAlignment="1">
      <alignment horizontal="right"/>
    </xf>
    <xf numFmtId="4" fontId="27" fillId="0" borderId="4" xfId="0" applyNumberFormat="1" applyFont="1" applyFill="1" applyBorder="1" applyAlignment="1">
      <alignment horizontal="left" vertical="center" wrapText="1"/>
    </xf>
    <xf numFmtId="4" fontId="27" fillId="0" borderId="5" xfId="0" applyNumberFormat="1" applyFont="1" applyFill="1" applyBorder="1" applyAlignment="1">
      <alignment horizontal="left"/>
    </xf>
    <xf numFmtId="4" fontId="27" fillId="0" borderId="5" xfId="0" applyNumberFormat="1" applyFont="1" applyFill="1" applyBorder="1" applyAlignment="1">
      <alignment horizontal="right"/>
    </xf>
    <xf numFmtId="4" fontId="24" fillId="2" borderId="0" xfId="4" applyNumberFormat="1" applyFont="1" applyFill="1" applyBorder="1" applyAlignment="1"/>
    <xf numFmtId="4" fontId="24" fillId="2" borderId="15" xfId="4" applyNumberFormat="1" applyFont="1" applyFill="1" applyBorder="1" applyAlignment="1"/>
    <xf numFmtId="4" fontId="24" fillId="3" borderId="18" xfId="5" applyNumberFormat="1" applyFont="1" applyFill="1" applyBorder="1" applyAlignment="1">
      <alignment horizontal="right"/>
    </xf>
    <xf numFmtId="4" fontId="9" fillId="3" borderId="18" xfId="0" applyNumberFormat="1" applyFont="1" applyFill="1" applyBorder="1" applyAlignment="1">
      <alignment vertical="center" wrapText="1"/>
    </xf>
    <xf numFmtId="49" fontId="27" fillId="2" borderId="22" xfId="4" applyNumberFormat="1" applyFont="1" applyFill="1" applyBorder="1" applyAlignment="1">
      <alignment horizontal="center"/>
    </xf>
    <xf numFmtId="0" fontId="24" fillId="47" borderId="18" xfId="4" applyFont="1" applyFill="1" applyBorder="1" applyAlignment="1">
      <alignment wrapText="1"/>
    </xf>
    <xf numFmtId="0" fontId="24" fillId="2" borderId="21" xfId="4" applyFont="1" applyFill="1" applyBorder="1" applyAlignment="1"/>
    <xf numFmtId="0" fontId="24" fillId="2" borderId="0" xfId="4" applyFont="1" applyFill="1" applyBorder="1" applyAlignment="1"/>
    <xf numFmtId="4" fontId="24" fillId="47" borderId="18" xfId="5" applyNumberFormat="1" applyFont="1" applyFill="1" applyBorder="1" applyAlignment="1">
      <alignment horizontal="right"/>
    </xf>
    <xf numFmtId="4" fontId="9" fillId="47" borderId="18" xfId="0" applyNumberFormat="1" applyFont="1" applyFill="1" applyBorder="1" applyAlignment="1">
      <alignment wrapText="1"/>
    </xf>
    <xf numFmtId="0" fontId="9" fillId="0" borderId="22" xfId="0" applyFont="1" applyFill="1" applyBorder="1" applyAlignment="1"/>
    <xf numFmtId="0" fontId="9" fillId="0" borderId="18" xfId="0" applyFont="1" applyFill="1" applyBorder="1" applyAlignment="1"/>
    <xf numFmtId="0" fontId="9" fillId="0" borderId="0" xfId="0" applyFont="1" applyFill="1" applyBorder="1" applyAlignment="1"/>
    <xf numFmtId="2" fontId="10" fillId="0" borderId="21" xfId="0" applyNumberFormat="1" applyFont="1" applyFill="1" applyBorder="1" applyAlignment="1"/>
    <xf numFmtId="0" fontId="9" fillId="4" borderId="18" xfId="0" applyFont="1" applyFill="1" applyBorder="1" applyAlignment="1"/>
    <xf numFmtId="4" fontId="24" fillId="4" borderId="18" xfId="5" applyNumberFormat="1" applyFont="1" applyFill="1" applyBorder="1" applyAlignment="1">
      <alignment horizontal="right"/>
    </xf>
    <xf numFmtId="4" fontId="24" fillId="2" borderId="0" xfId="5" applyNumberFormat="1" applyFont="1" applyFill="1" applyBorder="1" applyAlignment="1"/>
    <xf numFmtId="0" fontId="21" fillId="2" borderId="0" xfId="0" applyFont="1" applyFill="1" applyBorder="1" applyAlignment="1">
      <alignment horizontal="left"/>
    </xf>
    <xf numFmtId="0" fontId="27" fillId="2" borderId="4" xfId="4" applyFont="1" applyFill="1" applyBorder="1" applyAlignment="1">
      <alignment horizontal="left" vertical="center"/>
    </xf>
    <xf numFmtId="49" fontId="27" fillId="2" borderId="0" xfId="4" applyNumberFormat="1" applyFont="1" applyFill="1" applyBorder="1" applyAlignment="1">
      <alignment horizontal="center"/>
    </xf>
    <xf numFmtId="0" fontId="9" fillId="2" borderId="20" xfId="0" applyFont="1" applyFill="1" applyBorder="1" applyAlignment="1"/>
    <xf numFmtId="0" fontId="9" fillId="2" borderId="0" xfId="0" applyFont="1" applyFill="1" applyBorder="1" applyAlignment="1"/>
    <xf numFmtId="4" fontId="9" fillId="4" borderId="18" xfId="0" applyNumberFormat="1" applyFont="1" applyFill="1" applyBorder="1" applyAlignment="1">
      <alignment wrapText="1"/>
    </xf>
    <xf numFmtId="0" fontId="18" fillId="0" borderId="22" xfId="0" applyFont="1" applyFill="1" applyBorder="1" applyAlignment="1"/>
    <xf numFmtId="0" fontId="18" fillId="4" borderId="18" xfId="0" applyFont="1" applyFill="1" applyBorder="1" applyAlignment="1"/>
    <xf numFmtId="4" fontId="24" fillId="4" borderId="18" xfId="0" applyNumberFormat="1" applyFont="1" applyFill="1" applyBorder="1" applyAlignment="1">
      <alignment horizontal="right"/>
    </xf>
    <xf numFmtId="9" fontId="19" fillId="2" borderId="5" xfId="0" applyNumberFormat="1" applyFont="1" applyFill="1" applyBorder="1" applyAlignment="1">
      <alignment horizontal="center"/>
    </xf>
    <xf numFmtId="171" fontId="19" fillId="2" borderId="5" xfId="0" applyNumberFormat="1" applyFont="1" applyFill="1" applyBorder="1" applyAlignment="1">
      <alignment horizontal="center"/>
    </xf>
    <xf numFmtId="0" fontId="18" fillId="0" borderId="17" xfId="0" applyFont="1" applyBorder="1" applyAlignment="1">
      <alignment horizontal="center"/>
    </xf>
    <xf numFmtId="4" fontId="25" fillId="48" borderId="18" xfId="5" applyNumberFormat="1" applyFont="1" applyFill="1" applyBorder="1" applyAlignment="1">
      <alignment horizontal="right"/>
    </xf>
    <xf numFmtId="4" fontId="9" fillId="2" borderId="0" xfId="0" applyNumberFormat="1" applyFont="1" applyFill="1" applyBorder="1" applyAlignment="1">
      <alignment horizontal="right"/>
    </xf>
    <xf numFmtId="4" fontId="24" fillId="2" borderId="0" xfId="0" applyNumberFormat="1" applyFont="1" applyFill="1" applyBorder="1" applyAlignment="1">
      <alignment horizontal="right"/>
    </xf>
    <xf numFmtId="0" fontId="18" fillId="2" borderId="0" xfId="0" applyFont="1" applyFill="1"/>
    <xf numFmtId="0" fontId="18" fillId="0" borderId="12" xfId="0" applyFont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2" borderId="12" xfId="0" applyFont="1" applyFill="1" applyBorder="1"/>
    <xf numFmtId="10" fontId="18" fillId="2" borderId="0" xfId="0" applyNumberFormat="1" applyFont="1" applyFill="1"/>
    <xf numFmtId="4" fontId="18" fillId="2" borderId="0" xfId="0" applyNumberFormat="1" applyFont="1" applyFill="1"/>
    <xf numFmtId="2" fontId="18" fillId="2" borderId="0" xfId="0" applyNumberFormat="1" applyFont="1" applyFill="1"/>
    <xf numFmtId="4" fontId="22" fillId="0" borderId="0" xfId="0" applyNumberFormat="1" applyFont="1" applyFill="1" applyBorder="1" applyAlignment="1">
      <alignment horizontal="right"/>
    </xf>
    <xf numFmtId="2" fontId="10" fillId="2" borderId="15" xfId="0" applyNumberFormat="1" applyFont="1" applyFill="1" applyBorder="1" applyAlignment="1"/>
    <xf numFmtId="10" fontId="9" fillId="2" borderId="37" xfId="0" applyNumberFormat="1" applyFont="1" applyFill="1" applyBorder="1" applyAlignment="1">
      <alignment horizontal="center"/>
    </xf>
    <xf numFmtId="4" fontId="27" fillId="0" borderId="0" xfId="4" applyNumberFormat="1" applyFont="1" applyFill="1" applyBorder="1"/>
    <xf numFmtId="4" fontId="24" fillId="0" borderId="0" xfId="4" applyNumberFormat="1" applyFont="1" applyFill="1" applyBorder="1" applyAlignment="1">
      <alignment horizontal="left"/>
    </xf>
    <xf numFmtId="4" fontId="27" fillId="0" borderId="0" xfId="4" applyNumberFormat="1" applyFont="1" applyFill="1" applyBorder="1" applyAlignment="1">
      <alignment horizontal="center"/>
    </xf>
    <xf numFmtId="0" fontId="18" fillId="2" borderId="0" xfId="0" applyFont="1" applyFill="1" applyBorder="1"/>
    <xf numFmtId="0" fontId="21" fillId="0" borderId="7" xfId="0" applyFont="1" applyFill="1" applyBorder="1" applyAlignment="1"/>
    <xf numFmtId="0" fontId="21" fillId="0" borderId="0" xfId="0" applyFont="1" applyFill="1" applyBorder="1" applyAlignment="1"/>
    <xf numFmtId="0" fontId="21" fillId="0" borderId="8" xfId="0" applyFont="1" applyFill="1" applyBorder="1" applyAlignment="1"/>
    <xf numFmtId="0" fontId="21" fillId="0" borderId="17" xfId="0" applyFont="1" applyFill="1" applyBorder="1" applyAlignment="1"/>
    <xf numFmtId="0" fontId="21" fillId="0" borderId="12" xfId="0" applyFont="1" applyFill="1" applyBorder="1" applyAlignment="1"/>
    <xf numFmtId="10" fontId="10" fillId="0" borderId="0" xfId="1" applyNumberFormat="1" applyFont="1" applyFill="1" applyBorder="1" applyAlignment="1">
      <alignment vertical="center" wrapText="1"/>
    </xf>
    <xf numFmtId="10" fontId="10" fillId="0" borderId="17" xfId="1" applyNumberFormat="1" applyFont="1" applyFill="1" applyBorder="1" applyAlignment="1">
      <alignment vertical="center" wrapText="1"/>
    </xf>
    <xf numFmtId="4" fontId="24" fillId="2" borderId="5" xfId="4" applyNumberFormat="1" applyFont="1" applyFill="1" applyBorder="1" applyAlignment="1">
      <alignment horizontal="right"/>
    </xf>
    <xf numFmtId="10" fontId="10" fillId="2" borderId="7" xfId="0" applyNumberFormat="1" applyFont="1" applyFill="1" applyBorder="1" applyAlignment="1"/>
    <xf numFmtId="10" fontId="10" fillId="2" borderId="0" xfId="0" applyNumberFormat="1" applyFont="1" applyFill="1" applyBorder="1" applyAlignment="1"/>
    <xf numFmtId="10" fontId="10" fillId="2" borderId="8" xfId="0" applyNumberFormat="1" applyFont="1" applyFill="1" applyBorder="1" applyAlignment="1"/>
    <xf numFmtId="0" fontId="65" fillId="0" borderId="0" xfId="0" applyFont="1" applyFill="1" applyBorder="1" applyAlignment="1">
      <alignment horizontal="left" vertical="top"/>
    </xf>
    <xf numFmtId="4" fontId="22" fillId="5" borderId="18" xfId="0" applyNumberFormat="1" applyFont="1" applyFill="1" applyBorder="1" applyAlignment="1">
      <alignment horizontal="right"/>
    </xf>
    <xf numFmtId="0" fontId="67" fillId="0" borderId="0" xfId="0" applyFont="1" applyFill="1" applyBorder="1" applyAlignment="1">
      <alignment horizontal="center"/>
    </xf>
    <xf numFmtId="4" fontId="9" fillId="2" borderId="0" xfId="0" applyNumberFormat="1" applyFont="1" applyFill="1" applyBorder="1" applyAlignment="1"/>
    <xf numFmtId="4" fontId="25" fillId="2" borderId="0" xfId="5" applyNumberFormat="1" applyFont="1" applyFill="1" applyBorder="1" applyAlignment="1">
      <alignment horizontal="right"/>
    </xf>
    <xf numFmtId="0" fontId="18" fillId="0" borderId="16" xfId="0" applyFont="1" applyBorder="1" applyAlignment="1">
      <alignment horizontal="center"/>
    </xf>
    <xf numFmtId="0" fontId="18" fillId="0" borderId="0" xfId="0" applyFont="1" applyBorder="1"/>
    <xf numFmtId="4" fontId="27" fillId="2" borderId="15" xfId="4" applyNumberFormat="1" applyFont="1" applyFill="1" applyBorder="1" applyAlignment="1"/>
    <xf numFmtId="4" fontId="24" fillId="2" borderId="0" xfId="4" applyNumberFormat="1" applyFont="1" applyFill="1" applyBorder="1" applyAlignment="1">
      <alignment horizontal="right"/>
    </xf>
    <xf numFmtId="4" fontId="24" fillId="0" borderId="20" xfId="4" applyNumberFormat="1" applyFont="1" applyFill="1" applyBorder="1"/>
    <xf numFmtId="0" fontId="0" fillId="0" borderId="15" xfId="0" applyFill="1" applyBorder="1" applyAlignment="1">
      <alignment horizontal="left" vertical="top"/>
    </xf>
    <xf numFmtId="4" fontId="24" fillId="2" borderId="15" xfId="4" applyNumberFormat="1" applyFont="1" applyFill="1" applyBorder="1"/>
    <xf numFmtId="4" fontId="27" fillId="2" borderId="15" xfId="4" applyNumberFormat="1" applyFont="1" applyFill="1" applyBorder="1" applyAlignment="1">
      <alignment horizontal="left"/>
    </xf>
    <xf numFmtId="0" fontId="0" fillId="0" borderId="12" xfId="0" applyFill="1" applyBorder="1" applyAlignment="1">
      <alignment horizontal="left" vertical="top"/>
    </xf>
    <xf numFmtId="4" fontId="27" fillId="0" borderId="12" xfId="4" applyNumberFormat="1" applyFont="1" applyFill="1" applyBorder="1"/>
    <xf numFmtId="4" fontId="22" fillId="5" borderId="38" xfId="0" applyNumberFormat="1" applyFont="1" applyFill="1" applyBorder="1" applyAlignment="1">
      <alignment horizontal="right"/>
    </xf>
    <xf numFmtId="0" fontId="6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4" fontId="10" fillId="2" borderId="5" xfId="4" applyNumberFormat="1" applyFont="1" applyFill="1" applyBorder="1"/>
    <xf numFmtId="0" fontId="10" fillId="2" borderId="5" xfId="4" applyFont="1" applyFill="1" applyBorder="1" applyAlignment="1">
      <alignment horizontal="center"/>
    </xf>
    <xf numFmtId="4" fontId="27" fillId="2" borderId="16" xfId="4" applyNumberFormat="1" applyFont="1" applyFill="1" applyBorder="1" applyAlignment="1"/>
    <xf numFmtId="0" fontId="8" fillId="0" borderId="15" xfId="0" applyFont="1" applyFill="1" applyBorder="1" applyAlignment="1">
      <alignment horizontal="left" vertical="top"/>
    </xf>
    <xf numFmtId="166" fontId="19" fillId="0" borderId="0" xfId="0" applyNumberFormat="1" applyFont="1"/>
    <xf numFmtId="4" fontId="24" fillId="3" borderId="5" xfId="4" applyNumberFormat="1" applyFont="1" applyFill="1" applyBorder="1" applyAlignment="1"/>
    <xf numFmtId="2" fontId="69" fillId="0" borderId="5" xfId="0" applyNumberFormat="1" applyFont="1" applyBorder="1"/>
    <xf numFmtId="2" fontId="0" fillId="0" borderId="5" xfId="0" applyNumberFormat="1" applyBorder="1"/>
    <xf numFmtId="2" fontId="69" fillId="0" borderId="5" xfId="0" applyNumberFormat="1" applyFont="1" applyBorder="1" applyAlignment="1">
      <alignment horizontal="center" vertical="center"/>
    </xf>
    <xf numFmtId="2" fontId="12" fillId="0" borderId="5" xfId="0" applyNumberFormat="1" applyFont="1" applyBorder="1"/>
    <xf numFmtId="166" fontId="21" fillId="0" borderId="0" xfId="7" applyFont="1" applyFill="1" applyBorder="1" applyAlignment="1">
      <alignment horizontal="left"/>
    </xf>
    <xf numFmtId="4" fontId="18" fillId="0" borderId="0" xfId="0" applyNumberFormat="1" applyFont="1" applyFill="1" applyBorder="1" applyAlignment="1"/>
    <xf numFmtId="4" fontId="0" fillId="0" borderId="0" xfId="0" applyNumberFormat="1" applyFill="1" applyBorder="1" applyAlignment="1">
      <alignment horizontal="left" vertical="top"/>
    </xf>
    <xf numFmtId="4" fontId="24" fillId="0" borderId="0" xfId="0" applyNumberFormat="1" applyFont="1" applyFill="1" applyBorder="1" applyAlignment="1">
      <alignment horizontal="right"/>
    </xf>
    <xf numFmtId="0" fontId="9" fillId="4" borderId="5" xfId="0" applyFont="1" applyFill="1" applyBorder="1" applyAlignment="1">
      <alignment horizontal="center" vertical="center" wrapText="1"/>
    </xf>
    <xf numFmtId="0" fontId="19" fillId="0" borderId="0" xfId="0" applyFont="1" applyFill="1"/>
    <xf numFmtId="4" fontId="10" fillId="0" borderId="0" xfId="0" applyNumberFormat="1" applyFont="1" applyAlignment="1">
      <alignment horizontal="right"/>
    </xf>
    <xf numFmtId="0" fontId="9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8" fillId="0" borderId="19" xfId="0" applyFont="1" applyFill="1" applyBorder="1" applyAlignment="1"/>
    <xf numFmtId="0" fontId="22" fillId="0" borderId="0" xfId="0" applyFont="1" applyFill="1" applyBorder="1" applyAlignment="1">
      <alignment horizontal="left" indent="12"/>
    </xf>
    <xf numFmtId="4" fontId="24" fillId="0" borderId="4" xfId="0" applyNumberFormat="1" applyFont="1" applyFill="1" applyBorder="1" applyAlignment="1">
      <alignment horizontal="left" vertical="center" wrapText="1"/>
    </xf>
    <xf numFmtId="2" fontId="10" fillId="2" borderId="12" xfId="0" applyNumberFormat="1" applyFont="1" applyFill="1" applyBorder="1" applyAlignment="1"/>
    <xf numFmtId="10" fontId="10" fillId="2" borderId="5" xfId="0" applyNumberFormat="1" applyFont="1" applyFill="1" applyBorder="1" applyAlignment="1"/>
    <xf numFmtId="2" fontId="0" fillId="0" borderId="0" xfId="0" applyNumberFormat="1" applyFill="1" applyBorder="1" applyAlignment="1">
      <alignment horizontal="left" vertical="top"/>
    </xf>
    <xf numFmtId="0" fontId="8" fillId="0" borderId="5" xfId="0" applyFont="1" applyFill="1" applyBorder="1" applyAlignment="1">
      <alignment horizontal="center" vertical="top"/>
    </xf>
    <xf numFmtId="0" fontId="71" fillId="0" borderId="5" xfId="0" applyFont="1" applyFill="1" applyBorder="1" applyAlignment="1">
      <alignment horizontal="left" vertical="top"/>
    </xf>
    <xf numFmtId="0" fontId="24" fillId="2" borderId="5" xfId="4" applyFont="1" applyFill="1" applyBorder="1" applyAlignment="1">
      <alignment horizontal="center" vertical="center"/>
    </xf>
    <xf numFmtId="4" fontId="24" fillId="2" borderId="5" xfId="4" applyNumberFormat="1" applyFont="1" applyFill="1" applyBorder="1" applyAlignment="1">
      <alignment horizontal="center" vertical="center"/>
    </xf>
    <xf numFmtId="4" fontId="24" fillId="2" borderId="6" xfId="4" applyNumberFormat="1" applyFont="1" applyFill="1" applyBorder="1" applyAlignment="1">
      <alignment horizontal="center" vertical="center"/>
    </xf>
    <xf numFmtId="4" fontId="24" fillId="0" borderId="9" xfId="4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2" fontId="9" fillId="2" borderId="17" xfId="0" applyNumberFormat="1" applyFont="1" applyFill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2" fontId="9" fillId="2" borderId="9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right"/>
    </xf>
    <xf numFmtId="168" fontId="21" fillId="0" borderId="0" xfId="0" applyNumberFormat="1" applyFont="1" applyFill="1" applyBorder="1" applyAlignment="1">
      <alignment horizontal="left" indent="1"/>
    </xf>
    <xf numFmtId="49" fontId="27" fillId="0" borderId="0" xfId="4" applyNumberFormat="1" applyFont="1" applyFill="1" applyBorder="1" applyAlignment="1">
      <alignment horizontal="center"/>
    </xf>
    <xf numFmtId="0" fontId="24" fillId="0" borderId="0" xfId="4" applyFont="1" applyFill="1" applyBorder="1" applyAlignment="1"/>
    <xf numFmtId="4" fontId="24" fillId="0" borderId="0" xfId="5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center" vertical="center" wrapText="1"/>
    </xf>
    <xf numFmtId="9" fontId="21" fillId="0" borderId="0" xfId="1" applyFont="1" applyFill="1" applyBorder="1" applyAlignment="1">
      <alignment horizontal="right"/>
    </xf>
    <xf numFmtId="4" fontId="27" fillId="2" borderId="0" xfId="4" applyNumberFormat="1" applyFont="1" applyFill="1" applyBorder="1" applyAlignment="1"/>
    <xf numFmtId="4" fontId="24" fillId="2" borderId="6" xfId="4" applyNumberFormat="1" applyFont="1" applyFill="1" applyBorder="1" applyAlignment="1"/>
    <xf numFmtId="4" fontId="24" fillId="2" borderId="8" xfId="4" applyNumberFormat="1" applyFont="1" applyFill="1" applyBorder="1" applyAlignment="1"/>
    <xf numFmtId="4" fontId="27" fillId="2" borderId="12" xfId="4" applyNumberFormat="1" applyFont="1" applyFill="1" applyBorder="1" applyAlignment="1"/>
    <xf numFmtId="4" fontId="27" fillId="2" borderId="11" xfId="4" applyNumberFormat="1" applyFont="1" applyFill="1" applyBorder="1" applyAlignment="1"/>
    <xf numFmtId="4" fontId="24" fillId="2" borderId="20" xfId="4" applyNumberFormat="1" applyFont="1" applyFill="1" applyBorder="1" applyAlignment="1"/>
    <xf numFmtId="0" fontId="0" fillId="0" borderId="8" xfId="0" applyFill="1" applyBorder="1" applyAlignment="1">
      <alignment horizontal="left" vertical="top"/>
    </xf>
    <xf numFmtId="4" fontId="9" fillId="4" borderId="18" xfId="0" applyNumberFormat="1" applyFont="1" applyFill="1" applyBorder="1" applyAlignment="1">
      <alignment vertical="center" wrapText="1"/>
    </xf>
    <xf numFmtId="0" fontId="18" fillId="0" borderId="39" xfId="0" applyFont="1" applyFill="1" applyBorder="1" applyAlignment="1"/>
    <xf numFmtId="4" fontId="24" fillId="0" borderId="20" xfId="4" applyNumberFormat="1" applyFont="1" applyFill="1" applyBorder="1" applyAlignment="1">
      <alignment horizontal="center"/>
    </xf>
    <xf numFmtId="4" fontId="24" fillId="2" borderId="11" xfId="4" applyNumberFormat="1" applyFont="1" applyFill="1" applyBorder="1" applyAlignment="1">
      <alignment horizontal="center" vertical="center"/>
    </xf>
    <xf numFmtId="4" fontId="24" fillId="2" borderId="4" xfId="4" applyNumberFormat="1" applyFont="1" applyFill="1" applyBorder="1" applyAlignment="1">
      <alignment horizontal="center" vertical="center"/>
    </xf>
    <xf numFmtId="10" fontId="9" fillId="2" borderId="4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left" vertical="top"/>
    </xf>
    <xf numFmtId="2" fontId="10" fillId="2" borderId="0" xfId="0" applyNumberFormat="1" applyFont="1" applyFill="1"/>
    <xf numFmtId="0" fontId="9" fillId="2" borderId="39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center"/>
    </xf>
    <xf numFmtId="2" fontId="10" fillId="2" borderId="0" xfId="0" applyNumberFormat="1" applyFont="1" applyFill="1" applyBorder="1"/>
    <xf numFmtId="2" fontId="72" fillId="0" borderId="5" xfId="0" applyNumberFormat="1" applyFont="1" applyFill="1" applyBorder="1"/>
    <xf numFmtId="166" fontId="21" fillId="0" borderId="0" xfId="0" applyNumberFormat="1" applyFont="1" applyFill="1" applyBorder="1" applyAlignment="1">
      <alignment horizontal="center"/>
    </xf>
    <xf numFmtId="4" fontId="71" fillId="0" borderId="5" xfId="0" applyNumberFormat="1" applyFont="1" applyFill="1" applyBorder="1" applyAlignment="1">
      <alignment horizontal="right" vertical="top"/>
    </xf>
    <xf numFmtId="4" fontId="0" fillId="0" borderId="5" xfId="0" applyNumberFormat="1" applyFill="1" applyBorder="1" applyAlignment="1">
      <alignment horizontal="left" vertical="top"/>
    </xf>
    <xf numFmtId="0" fontId="0" fillId="0" borderId="5" xfId="0" applyFill="1" applyBorder="1" applyAlignment="1">
      <alignment horizontal="center" vertical="top"/>
    </xf>
    <xf numFmtId="0" fontId="71" fillId="0" borderId="0" xfId="0" applyFont="1" applyFill="1" applyBorder="1" applyAlignment="1">
      <alignment horizontal="left" vertical="top"/>
    </xf>
    <xf numFmtId="4" fontId="71" fillId="0" borderId="0" xfId="0" applyNumberFormat="1" applyFont="1" applyFill="1" applyBorder="1" applyAlignment="1">
      <alignment horizontal="right" vertical="top"/>
    </xf>
    <xf numFmtId="4" fontId="10" fillId="0" borderId="5" xfId="0" applyNumberFormat="1" applyFont="1" applyFill="1" applyBorder="1" applyAlignment="1">
      <alignment horizontal="right" vertical="center"/>
    </xf>
    <xf numFmtId="2" fontId="27" fillId="2" borderId="5" xfId="0" applyNumberFormat="1" applyFont="1" applyFill="1" applyBorder="1" applyAlignment="1"/>
    <xf numFmtId="4" fontId="24" fillId="2" borderId="10" xfId="4" applyNumberFormat="1" applyFont="1" applyFill="1" applyBorder="1" applyAlignment="1">
      <alignment horizontal="right"/>
    </xf>
    <xf numFmtId="166" fontId="19" fillId="2" borderId="0" xfId="7" applyFont="1" applyFill="1"/>
    <xf numFmtId="4" fontId="24" fillId="2" borderId="6" xfId="4" applyNumberFormat="1" applyFont="1" applyFill="1" applyBorder="1" applyAlignment="1">
      <alignment horizontal="right" vertical="center"/>
    </xf>
    <xf numFmtId="4" fontId="9" fillId="2" borderId="5" xfId="0" applyNumberFormat="1" applyFont="1" applyFill="1" applyBorder="1" applyAlignment="1">
      <alignment horizontal="right" vertical="center"/>
    </xf>
    <xf numFmtId="2" fontId="10" fillId="2" borderId="0" xfId="0" applyNumberFormat="1" applyFont="1" applyFill="1" applyBorder="1" applyAlignment="1">
      <alignment horizontal="right" vertical="center"/>
    </xf>
    <xf numFmtId="10" fontId="27" fillId="2" borderId="8" xfId="1" applyNumberFormat="1" applyFont="1" applyFill="1" applyBorder="1" applyAlignment="1">
      <alignment horizontal="center"/>
    </xf>
    <xf numFmtId="4" fontId="27" fillId="2" borderId="5" xfId="0" applyNumberFormat="1" applyFont="1" applyFill="1" applyBorder="1" applyAlignment="1"/>
    <xf numFmtId="10" fontId="27" fillId="2" borderId="5" xfId="1" applyNumberFormat="1" applyFont="1" applyFill="1" applyBorder="1" applyAlignment="1">
      <alignment horizontal="center"/>
    </xf>
    <xf numFmtId="2" fontId="27" fillId="2" borderId="0" xfId="0" applyNumberFormat="1" applyFont="1" applyFill="1" applyBorder="1" applyAlignment="1"/>
    <xf numFmtId="9" fontId="27" fillId="2" borderId="5" xfId="0" applyNumberFormat="1" applyFont="1" applyFill="1" applyBorder="1" applyAlignment="1"/>
    <xf numFmtId="2" fontId="27" fillId="2" borderId="13" xfId="0" applyNumberFormat="1" applyFont="1" applyFill="1" applyBorder="1" applyAlignment="1"/>
    <xf numFmtId="4" fontId="27" fillId="2" borderId="4" xfId="0" applyNumberFormat="1" applyFont="1" applyFill="1" applyBorder="1" applyAlignment="1"/>
    <xf numFmtId="4" fontId="27" fillId="2" borderId="9" xfId="4" applyNumberFormat="1" applyFont="1" applyFill="1" applyBorder="1"/>
    <xf numFmtId="0" fontId="6" fillId="2" borderId="0" xfId="0" applyFont="1" applyFill="1" applyBorder="1" applyAlignment="1">
      <alignment horizontal="left" vertical="top"/>
    </xf>
    <xf numFmtId="4" fontId="24" fillId="2" borderId="9" xfId="4" applyNumberFormat="1" applyFont="1" applyFill="1" applyBorder="1"/>
    <xf numFmtId="2" fontId="9" fillId="2" borderId="16" xfId="0" applyNumberFormat="1" applyFont="1" applyFill="1" applyBorder="1" applyAlignment="1">
      <alignment horizontal="right"/>
    </xf>
    <xf numFmtId="4" fontId="27" fillId="2" borderId="0" xfId="4" applyNumberFormat="1" applyFont="1" applyFill="1" applyBorder="1"/>
    <xf numFmtId="0" fontId="21" fillId="2" borderId="7" xfId="0" applyFont="1" applyFill="1" applyBorder="1" applyAlignment="1"/>
    <xf numFmtId="0" fontId="21" fillId="2" borderId="0" xfId="0" applyFont="1" applyFill="1" applyBorder="1" applyAlignment="1"/>
    <xf numFmtId="0" fontId="21" fillId="2" borderId="8" xfId="0" applyFont="1" applyFill="1" applyBorder="1" applyAlignment="1"/>
    <xf numFmtId="4" fontId="24" fillId="2" borderId="20" xfId="4" applyNumberFormat="1" applyFont="1" applyFill="1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12" xfId="0" applyFill="1" applyBorder="1" applyAlignment="1">
      <alignment horizontal="left" vertical="top"/>
    </xf>
    <xf numFmtId="4" fontId="27" fillId="2" borderId="12" xfId="4" applyNumberFormat="1" applyFont="1" applyFill="1" applyBorder="1"/>
    <xf numFmtId="0" fontId="21" fillId="2" borderId="12" xfId="0" applyFont="1" applyFill="1" applyBorder="1" applyAlignment="1"/>
    <xf numFmtId="2" fontId="27" fillId="2" borderId="6" xfId="0" applyNumberFormat="1" applyFont="1" applyFill="1" applyBorder="1" applyAlignment="1"/>
    <xf numFmtId="166" fontId="19" fillId="2" borderId="0" xfId="7" applyFont="1" applyFill="1" applyBorder="1"/>
    <xf numFmtId="167" fontId="22" fillId="0" borderId="0" xfId="0" applyNumberFormat="1" applyFont="1" applyFill="1" applyBorder="1" applyAlignment="1">
      <alignment horizontal="left"/>
    </xf>
    <xf numFmtId="167" fontId="19" fillId="0" borderId="0" xfId="0" applyNumberFormat="1" applyFont="1"/>
    <xf numFmtId="0" fontId="18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" fillId="0" borderId="5" xfId="0" applyNumberFormat="1" applyFont="1" applyBorder="1"/>
    <xf numFmtId="0" fontId="22" fillId="0" borderId="0" xfId="0" applyFont="1" applyFill="1" applyBorder="1" applyAlignment="1">
      <alignment horizontal="center"/>
    </xf>
    <xf numFmtId="0" fontId="22" fillId="0" borderId="12" xfId="0" applyFont="1" applyFill="1" applyBorder="1" applyAlignment="1">
      <alignment horizontal="center"/>
    </xf>
    <xf numFmtId="10" fontId="18" fillId="2" borderId="15" xfId="0" applyNumberFormat="1" applyFont="1" applyFill="1" applyBorder="1" applyAlignment="1">
      <alignment horizontal="center"/>
    </xf>
    <xf numFmtId="4" fontId="24" fillId="2" borderId="5" xfId="4" applyNumberFormat="1" applyFont="1" applyFill="1" applyBorder="1" applyAlignment="1">
      <alignment horizontal="center" wrapText="1"/>
    </xf>
    <xf numFmtId="0" fontId="22" fillId="0" borderId="15" xfId="0" applyFont="1" applyFill="1" applyBorder="1" applyAlignment="1">
      <alignment horizontal="center"/>
    </xf>
    <xf numFmtId="170" fontId="5" fillId="2" borderId="6" xfId="6" applyNumberFormat="1" applyFont="1" applyFill="1" applyBorder="1" applyAlignment="1" applyProtection="1">
      <alignment horizontal="center" vertical="center"/>
    </xf>
    <xf numFmtId="170" fontId="5" fillId="2" borderId="7" xfId="6" applyNumberFormat="1" applyFont="1" applyFill="1" applyBorder="1" applyAlignment="1" applyProtection="1">
      <alignment horizontal="center" vertical="center"/>
    </xf>
    <xf numFmtId="4" fontId="5" fillId="0" borderId="5" xfId="4" applyNumberFormat="1" applyFont="1" applyBorder="1" applyAlignment="1">
      <alignment horizontal="center"/>
    </xf>
    <xf numFmtId="4" fontId="5" fillId="5" borderId="5" xfId="4" applyNumberFormat="1" applyFont="1" applyFill="1" applyBorder="1" applyAlignment="1">
      <alignment horizontal="center"/>
    </xf>
    <xf numFmtId="4" fontId="5" fillId="2" borderId="6" xfId="4" applyNumberFormat="1" applyFont="1" applyFill="1" applyBorder="1" applyAlignment="1">
      <alignment horizontal="left"/>
    </xf>
    <xf numFmtId="4" fontId="5" fillId="2" borderId="7" xfId="4" applyNumberFormat="1" applyFont="1" applyFill="1" applyBorder="1" applyAlignment="1">
      <alignment horizontal="left"/>
    </xf>
    <xf numFmtId="4" fontId="5" fillId="2" borderId="8" xfId="4" applyNumberFormat="1" applyFont="1" applyFill="1" applyBorder="1" applyAlignment="1">
      <alignment horizontal="left"/>
    </xf>
    <xf numFmtId="10" fontId="10" fillId="0" borderId="6" xfId="0" applyNumberFormat="1" applyFont="1" applyFill="1" applyBorder="1" applyAlignment="1">
      <alignment horizontal="center"/>
    </xf>
    <xf numFmtId="10" fontId="10" fillId="0" borderId="8" xfId="0" applyNumberFormat="1" applyFont="1" applyFill="1" applyBorder="1" applyAlignment="1">
      <alignment horizontal="center"/>
    </xf>
    <xf numFmtId="10" fontId="27" fillId="2" borderId="6" xfId="5" applyNumberFormat="1" applyFont="1" applyFill="1" applyBorder="1" applyAlignment="1">
      <alignment horizontal="center"/>
    </xf>
    <xf numFmtId="10" fontId="27" fillId="2" borderId="8" xfId="5" applyNumberFormat="1" applyFont="1" applyFill="1" applyBorder="1" applyAlignment="1">
      <alignment horizontal="center"/>
    </xf>
    <xf numFmtId="166" fontId="9" fillId="0" borderId="0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/>
    </xf>
    <xf numFmtId="0" fontId="18" fillId="5" borderId="3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 wrapText="1"/>
    </xf>
    <xf numFmtId="9" fontId="10" fillId="0" borderId="6" xfId="0" applyNumberFormat="1" applyFont="1" applyFill="1" applyBorder="1" applyAlignment="1">
      <alignment horizontal="center" vertical="center" wrapText="1"/>
    </xf>
    <xf numFmtId="9" fontId="10" fillId="0" borderId="7" xfId="0" applyNumberFormat="1" applyFont="1" applyFill="1" applyBorder="1" applyAlignment="1">
      <alignment horizontal="center" vertical="center" wrapText="1"/>
    </xf>
    <xf numFmtId="9" fontId="10" fillId="0" borderId="8" xfId="0" applyNumberFormat="1" applyFont="1" applyFill="1" applyBorder="1" applyAlignment="1">
      <alignment horizontal="center" vertical="center" wrapText="1"/>
    </xf>
    <xf numFmtId="4" fontId="27" fillId="2" borderId="6" xfId="4" applyNumberFormat="1" applyFont="1" applyFill="1" applyBorder="1" applyAlignment="1">
      <alignment horizontal="center"/>
    </xf>
    <xf numFmtId="4" fontId="27" fillId="2" borderId="7" xfId="4" applyNumberFormat="1" applyFont="1" applyFill="1" applyBorder="1" applyAlignment="1">
      <alignment horizontal="center"/>
    </xf>
    <xf numFmtId="4" fontId="27" fillId="2" borderId="8" xfId="4" applyNumberFormat="1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10" fontId="27" fillId="2" borderId="5" xfId="5" applyNumberFormat="1" applyFont="1" applyFill="1" applyBorder="1" applyAlignment="1">
      <alignment horizontal="center"/>
    </xf>
    <xf numFmtId="4" fontId="66" fillId="50" borderId="0" xfId="4" applyNumberFormat="1" applyFont="1" applyFill="1" applyBorder="1" applyAlignment="1">
      <alignment horizontal="center" vertical="center" wrapText="1"/>
    </xf>
    <xf numFmtId="10" fontId="10" fillId="0" borderId="6" xfId="1" applyNumberFormat="1" applyFont="1" applyFill="1" applyBorder="1" applyAlignment="1">
      <alignment horizontal="center" vertical="center" wrapText="1"/>
    </xf>
    <xf numFmtId="10" fontId="10" fillId="0" borderId="7" xfId="1" applyNumberFormat="1" applyFont="1" applyFill="1" applyBorder="1" applyAlignment="1">
      <alignment horizontal="center" vertical="center" wrapText="1"/>
    </xf>
    <xf numFmtId="10" fontId="10" fillId="0" borderId="8" xfId="1" applyNumberFormat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/>
    </xf>
    <xf numFmtId="0" fontId="18" fillId="7" borderId="2" xfId="0" applyFont="1" applyFill="1" applyBorder="1" applyAlignment="1">
      <alignment horizontal="center"/>
    </xf>
    <xf numFmtId="0" fontId="18" fillId="7" borderId="3" xfId="0" applyFont="1" applyFill="1" applyBorder="1" applyAlignment="1">
      <alignment horizontal="center"/>
    </xf>
    <xf numFmtId="166" fontId="19" fillId="2" borderId="5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6" fontId="18" fillId="2" borderId="5" xfId="7" applyFont="1" applyFill="1" applyBorder="1" applyAlignment="1">
      <alignment horizontal="center"/>
    </xf>
    <xf numFmtId="0" fontId="18" fillId="7" borderId="5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" fontId="24" fillId="0" borderId="0" xfId="4" applyNumberFormat="1" applyFont="1" applyBorder="1" applyAlignment="1">
      <alignment horizontal="center"/>
    </xf>
    <xf numFmtId="4" fontId="63" fillId="49" borderId="5" xfId="4" applyNumberFormat="1" applyFont="1" applyFill="1" applyBorder="1" applyAlignment="1">
      <alignment horizontal="center" vertical="center"/>
    </xf>
    <xf numFmtId="4" fontId="63" fillId="49" borderId="6" xfId="4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/>
    </xf>
    <xf numFmtId="4" fontId="25" fillId="0" borderId="0" xfId="4" applyNumberFormat="1" applyFont="1" applyBorder="1" applyAlignment="1">
      <alignment horizontal="center"/>
    </xf>
    <xf numFmtId="0" fontId="24" fillId="0" borderId="0" xfId="4" applyFont="1" applyAlignment="1">
      <alignment horizontal="center"/>
    </xf>
    <xf numFmtId="168" fontId="21" fillId="0" borderId="0" xfId="0" applyNumberFormat="1" applyFont="1" applyFill="1" applyBorder="1" applyAlignment="1">
      <alignment horizontal="center"/>
    </xf>
    <xf numFmtId="193" fontId="21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4" fontId="63" fillId="0" borderId="0" xfId="4" applyNumberFormat="1" applyFont="1" applyAlignment="1">
      <alignment horizontal="center"/>
    </xf>
    <xf numFmtId="166" fontId="19" fillId="2" borderId="5" xfId="7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64" fillId="6" borderId="1" xfId="0" applyFont="1" applyFill="1" applyBorder="1" applyAlignment="1">
      <alignment horizontal="center"/>
    </xf>
    <xf numFmtId="0" fontId="64" fillId="6" borderId="2" xfId="0" applyFont="1" applyFill="1" applyBorder="1" applyAlignment="1">
      <alignment horizontal="center"/>
    </xf>
    <xf numFmtId="0" fontId="64" fillId="6" borderId="3" xfId="0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25" fillId="48" borderId="1" xfId="4" applyFont="1" applyFill="1" applyBorder="1" applyAlignment="1">
      <alignment horizontal="center" wrapText="1"/>
    </xf>
    <xf numFmtId="0" fontId="25" fillId="48" borderId="2" xfId="4" applyFont="1" applyFill="1" applyBorder="1" applyAlignment="1">
      <alignment horizontal="center"/>
    </xf>
    <xf numFmtId="0" fontId="25" fillId="48" borderId="3" xfId="4" applyFont="1" applyFill="1" applyBorder="1" applyAlignment="1">
      <alignment horizontal="center"/>
    </xf>
    <xf numFmtId="0" fontId="22" fillId="0" borderId="12" xfId="0" applyFont="1" applyFill="1" applyBorder="1" applyAlignment="1">
      <alignment horizontal="center"/>
    </xf>
    <xf numFmtId="10" fontId="18" fillId="2" borderId="15" xfId="0" applyNumberFormat="1" applyFont="1" applyFill="1" applyBorder="1" applyAlignment="1">
      <alignment horizontal="center"/>
    </xf>
    <xf numFmtId="10" fontId="18" fillId="2" borderId="0" xfId="0" applyNumberFormat="1" applyFont="1" applyFill="1" applyAlignment="1">
      <alignment horizontal="center"/>
    </xf>
    <xf numFmtId="0" fontId="9" fillId="0" borderId="15" xfId="0" applyFont="1" applyBorder="1" applyAlignment="1">
      <alignment horizontal="center" vertical="center" wrapText="1"/>
    </xf>
    <xf numFmtId="167" fontId="9" fillId="0" borderId="0" xfId="0" applyNumberFormat="1" applyFont="1" applyBorder="1" applyAlignment="1">
      <alignment horizontal="left" vertical="center" wrapText="1"/>
    </xf>
    <xf numFmtId="168" fontId="27" fillId="0" borderId="0" xfId="0" applyNumberFormat="1" applyFont="1" applyFill="1" applyBorder="1" applyAlignment="1">
      <alignment horizontal="center"/>
    </xf>
    <xf numFmtId="0" fontId="23" fillId="0" borderId="22" xfId="0" applyFont="1" applyFill="1" applyBorder="1" applyAlignment="1">
      <alignment horizontal="center"/>
    </xf>
    <xf numFmtId="193" fontId="21" fillId="0" borderId="39" xfId="0" applyNumberFormat="1" applyFont="1" applyFill="1" applyBorder="1" applyAlignment="1">
      <alignment horizontal="right"/>
    </xf>
    <xf numFmtId="4" fontId="63" fillId="49" borderId="7" xfId="4" applyNumberFormat="1" applyFont="1" applyFill="1" applyBorder="1" applyAlignment="1">
      <alignment horizontal="center" vertical="center"/>
    </xf>
    <xf numFmtId="4" fontId="63" fillId="49" borderId="8" xfId="4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2" fontId="12" fillId="0" borderId="6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2" fontId="12" fillId="0" borderId="8" xfId="0" applyNumberFormat="1" applyFon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69" fillId="0" borderId="5" xfId="0" applyNumberFormat="1" applyFont="1" applyBorder="1" applyAlignment="1">
      <alignment horizontal="center"/>
    </xf>
    <xf numFmtId="2" fontId="69" fillId="0" borderId="0" xfId="0" applyNumberFormat="1" applyFont="1" applyAlignment="1">
      <alignment horizontal="center"/>
    </xf>
  </cellXfs>
  <cellStyles count="466">
    <cellStyle name="_x000d__x000a_JournalTemplate=C:\COMFO\CTALK\JOURSTD.TPL_x000d__x000a_LbStateAddress=3 3 0 251 1 89 2 311_x000d__x000a_LbStateJou" xfId="155"/>
    <cellStyle name="20% - Accent1 2" xfId="63"/>
    <cellStyle name="20% - Accent2 2" xfId="64"/>
    <cellStyle name="20% - Accent3 2" xfId="65"/>
    <cellStyle name="20% - Accent4 2" xfId="66"/>
    <cellStyle name="20% - Accent5 2" xfId="67"/>
    <cellStyle name="20% - Accent6 2" xfId="68"/>
    <cellStyle name="20% - Énfasis1 2" xfId="156"/>
    <cellStyle name="20% - Énfasis1 3" xfId="157"/>
    <cellStyle name="20% - Énfasis1 4" xfId="158"/>
    <cellStyle name="20% - Énfasis2 2" xfId="159"/>
    <cellStyle name="20% - Énfasis2 3" xfId="160"/>
    <cellStyle name="20% - Énfasis2 4" xfId="161"/>
    <cellStyle name="20% - Énfasis3 2" xfId="162"/>
    <cellStyle name="20% - Énfasis3 3" xfId="163"/>
    <cellStyle name="20% - Énfasis3 4" xfId="164"/>
    <cellStyle name="20% - Énfasis4 2" xfId="165"/>
    <cellStyle name="20% - Énfasis4 3" xfId="166"/>
    <cellStyle name="20% - Énfasis4 4" xfId="167"/>
    <cellStyle name="20% - Énfasis5 2" xfId="168"/>
    <cellStyle name="20% - Énfasis5 3" xfId="169"/>
    <cellStyle name="20% - Énfasis5 4" xfId="170"/>
    <cellStyle name="20% - Énfasis6 2" xfId="171"/>
    <cellStyle name="20% - Énfasis6 3" xfId="172"/>
    <cellStyle name="20% - Énfasis6 4" xfId="173"/>
    <cellStyle name="40% - Accent1 2" xfId="69"/>
    <cellStyle name="40% - Accent2 2" xfId="70"/>
    <cellStyle name="40% - Accent3 2" xfId="71"/>
    <cellStyle name="40% - Accent4 2" xfId="72"/>
    <cellStyle name="40% - Accent5 2" xfId="73"/>
    <cellStyle name="40% - Accent6 2" xfId="74"/>
    <cellStyle name="40% - Énfasis1 2" xfId="174"/>
    <cellStyle name="40% - Énfasis1 3" xfId="175"/>
    <cellStyle name="40% - Énfasis1 4" xfId="176"/>
    <cellStyle name="40% - Énfasis2 2" xfId="177"/>
    <cellStyle name="40% - Énfasis2 3" xfId="178"/>
    <cellStyle name="40% - Énfasis2 4" xfId="179"/>
    <cellStyle name="40% - Énfasis3 2" xfId="180"/>
    <cellStyle name="40% - Énfasis3 3" xfId="181"/>
    <cellStyle name="40% - Énfasis3 4" xfId="182"/>
    <cellStyle name="40% - Énfasis4 2" xfId="183"/>
    <cellStyle name="40% - Énfasis4 3" xfId="184"/>
    <cellStyle name="40% - Énfasis4 4" xfId="185"/>
    <cellStyle name="40% - Énfasis5 2" xfId="186"/>
    <cellStyle name="40% - Énfasis5 3" xfId="187"/>
    <cellStyle name="40% - Énfasis5 4" xfId="188"/>
    <cellStyle name="40% - Énfasis6 2" xfId="189"/>
    <cellStyle name="40% - Énfasis6 3" xfId="190"/>
    <cellStyle name="40% - Énfasis6 4" xfId="191"/>
    <cellStyle name="60% - Accent1 2" xfId="75"/>
    <cellStyle name="60% - Accent2 2" xfId="76"/>
    <cellStyle name="60% - Accent3 2" xfId="77"/>
    <cellStyle name="60% - Accent4 2" xfId="78"/>
    <cellStyle name="60% - Accent5 2" xfId="79"/>
    <cellStyle name="60% - Accent6 2" xfId="80"/>
    <cellStyle name="60% - Énfasis1 2" xfId="192"/>
    <cellStyle name="60% - Énfasis1 3" xfId="193"/>
    <cellStyle name="60% - Énfasis1 4" xfId="194"/>
    <cellStyle name="60% - Énfasis2 2" xfId="195"/>
    <cellStyle name="60% - Énfasis2 3" xfId="196"/>
    <cellStyle name="60% - Énfasis2 4" xfId="197"/>
    <cellStyle name="60% - Énfasis3 2" xfId="198"/>
    <cellStyle name="60% - Énfasis3 3" xfId="199"/>
    <cellStyle name="60% - Énfasis3 4" xfId="200"/>
    <cellStyle name="60% - Énfasis4 2" xfId="201"/>
    <cellStyle name="60% - Énfasis4 3" xfId="202"/>
    <cellStyle name="60% - Énfasis4 4" xfId="203"/>
    <cellStyle name="60% - Énfasis5 2" xfId="204"/>
    <cellStyle name="60% - Énfasis5 3" xfId="205"/>
    <cellStyle name="60% - Énfasis5 4" xfId="206"/>
    <cellStyle name="60% - Énfasis6 2" xfId="207"/>
    <cellStyle name="60% - Énfasis6 3" xfId="208"/>
    <cellStyle name="60% - Énfasis6 4" xfId="209"/>
    <cellStyle name="Accent1 - 20%" xfId="210"/>
    <cellStyle name="Accent1 - 40%" xfId="211"/>
    <cellStyle name="Accent1 - 60%" xfId="212"/>
    <cellStyle name="Accent1 2" xfId="81"/>
    <cellStyle name="Accent2 - 20%" xfId="213"/>
    <cellStyle name="Accent2 - 40%" xfId="214"/>
    <cellStyle name="Accent2 - 60%" xfId="215"/>
    <cellStyle name="Accent2 2" xfId="82"/>
    <cellStyle name="Accent3 - 20%" xfId="216"/>
    <cellStyle name="Accent3 - 40%" xfId="217"/>
    <cellStyle name="Accent3 - 60%" xfId="218"/>
    <cellStyle name="Accent3 2" xfId="83"/>
    <cellStyle name="Accent4 - 20%" xfId="219"/>
    <cellStyle name="Accent4 - 40%" xfId="220"/>
    <cellStyle name="Accent4 - 60%" xfId="221"/>
    <cellStyle name="Accent4 2" xfId="84"/>
    <cellStyle name="Accent5 - 20%" xfId="222"/>
    <cellStyle name="Accent5 - 40%" xfId="223"/>
    <cellStyle name="Accent5 - 60%" xfId="224"/>
    <cellStyle name="Accent5 2" xfId="85"/>
    <cellStyle name="Accent6 - 20%" xfId="225"/>
    <cellStyle name="Accent6 - 40%" xfId="226"/>
    <cellStyle name="Accent6 - 60%" xfId="227"/>
    <cellStyle name="Accent6 2" xfId="86"/>
    <cellStyle name="Bad 2" xfId="87"/>
    <cellStyle name="Buena" xfId="9"/>
    <cellStyle name="Buena 2" xfId="228"/>
    <cellStyle name="Buena 3" xfId="229"/>
    <cellStyle name="Buena 4" xfId="230"/>
    <cellStyle name="Calculation 2" xfId="88"/>
    <cellStyle name="Cálculo 2" xfId="231"/>
    <cellStyle name="Cálculo 3" xfId="232"/>
    <cellStyle name="Cálculo 4" xfId="233"/>
    <cellStyle name="Celda de comprobación" xfId="10"/>
    <cellStyle name="Celda de comprobación 2" xfId="234"/>
    <cellStyle name="Celda de comprobación 3" xfId="235"/>
    <cellStyle name="Celda de comprobación 4" xfId="236"/>
    <cellStyle name="Celda vinculada" xfId="11"/>
    <cellStyle name="Celda vinculada 2" xfId="237"/>
    <cellStyle name="Celda vinculada 3" xfId="238"/>
    <cellStyle name="Celda vinculada 4" xfId="239"/>
    <cellStyle name="Check Cell 2" xfId="89"/>
    <cellStyle name="Comma 10" xfId="240"/>
    <cellStyle name="Comma 11" xfId="152"/>
    <cellStyle name="Comma 12" xfId="241"/>
    <cellStyle name="Comma 13" xfId="242"/>
    <cellStyle name="Comma 14" xfId="115"/>
    <cellStyle name="Comma 2" xfId="3"/>
    <cellStyle name="Comma 2 2" xfId="129"/>
    <cellStyle name="Comma 2 3" xfId="243"/>
    <cellStyle name="Comma 2 4" xfId="12"/>
    <cellStyle name="Comma 3" xfId="13"/>
    <cellStyle name="Comma 3 2" xfId="14"/>
    <cellStyle name="Comma 3 3" xfId="130"/>
    <cellStyle name="Comma 3_Adicional No. 1  Edificio Biblioteca y Verja y parqueos  Universidad ITECO" xfId="244"/>
    <cellStyle name="Comma 4" xfId="15"/>
    <cellStyle name="Comma 4 2" xfId="245"/>
    <cellStyle name="Comma 4_Presupuesto_remodelacion vivienda en cancino pe" xfId="246"/>
    <cellStyle name="Comma 5" xfId="90"/>
    <cellStyle name="Comma 5 2" xfId="57"/>
    <cellStyle name="Comma 6" xfId="91"/>
    <cellStyle name="Comma 6 2" xfId="59"/>
    <cellStyle name="Comma 7" xfId="16"/>
    <cellStyle name="Comma 7 2" xfId="131"/>
    <cellStyle name="Comma 8" xfId="92"/>
    <cellStyle name="Comma 8 2" xfId="55"/>
    <cellStyle name="Comma 8 2 2" xfId="111"/>
    <cellStyle name="Comma 8 3" xfId="109"/>
    <cellStyle name="Comma 9" xfId="132"/>
    <cellStyle name="Currency 2" xfId="247"/>
    <cellStyle name="Currency 3" xfId="248"/>
    <cellStyle name="Currency 4" xfId="249"/>
    <cellStyle name="Emphasis 1" xfId="250"/>
    <cellStyle name="Emphasis 2" xfId="251"/>
    <cellStyle name="Emphasis 3" xfId="252"/>
    <cellStyle name="Encabezado 4" xfId="17"/>
    <cellStyle name="Encabezado 4 2" xfId="253"/>
    <cellStyle name="Encabezado 4 3" xfId="254"/>
    <cellStyle name="Encabezado 4 4" xfId="255"/>
    <cellStyle name="Énfasis 1" xfId="256"/>
    <cellStyle name="Énfasis 2" xfId="257"/>
    <cellStyle name="Énfasis 3" xfId="258"/>
    <cellStyle name="Énfasis1 - 20%" xfId="259"/>
    <cellStyle name="Énfasis1 - 40%" xfId="260"/>
    <cellStyle name="Énfasis1 - 60%" xfId="261"/>
    <cellStyle name="Énfasis1 2" xfId="262"/>
    <cellStyle name="Énfasis1 3" xfId="263"/>
    <cellStyle name="Énfasis1 4" xfId="264"/>
    <cellStyle name="Énfasis2 - 20%" xfId="265"/>
    <cellStyle name="Énfasis2 - 40%" xfId="266"/>
    <cellStyle name="Énfasis2 - 60%" xfId="267"/>
    <cellStyle name="Énfasis2 2" xfId="268"/>
    <cellStyle name="Énfasis2 3" xfId="269"/>
    <cellStyle name="Énfasis2 4" xfId="270"/>
    <cellStyle name="Énfasis3 - 20%" xfId="271"/>
    <cellStyle name="Énfasis3 - 40%" xfId="272"/>
    <cellStyle name="Énfasis3 - 60%" xfId="273"/>
    <cellStyle name="Énfasis3 2" xfId="274"/>
    <cellStyle name="Énfasis3 3" xfId="275"/>
    <cellStyle name="Énfasis3 4" xfId="276"/>
    <cellStyle name="Énfasis4 - 20%" xfId="277"/>
    <cellStyle name="Énfasis4 - 40%" xfId="278"/>
    <cellStyle name="Énfasis4 - 60%" xfId="279"/>
    <cellStyle name="Énfasis4 2" xfId="280"/>
    <cellStyle name="Énfasis4 3" xfId="281"/>
    <cellStyle name="Énfasis4 4" xfId="282"/>
    <cellStyle name="Énfasis5 - 20%" xfId="283"/>
    <cellStyle name="Énfasis5 - 40%" xfId="284"/>
    <cellStyle name="Énfasis5 - 60%" xfId="285"/>
    <cellStyle name="Énfasis5 2" xfId="286"/>
    <cellStyle name="Énfasis5 3" xfId="287"/>
    <cellStyle name="Énfasis5 4" xfId="288"/>
    <cellStyle name="Énfasis6 - 20%" xfId="289"/>
    <cellStyle name="Énfasis6 - 40%" xfId="290"/>
    <cellStyle name="Énfasis6 - 60%" xfId="291"/>
    <cellStyle name="Énfasis6 2" xfId="292"/>
    <cellStyle name="Énfasis6 3" xfId="293"/>
    <cellStyle name="Énfasis6 4" xfId="294"/>
    <cellStyle name="Entrada" xfId="18"/>
    <cellStyle name="Entrada 2" xfId="295"/>
    <cellStyle name="Entrada 3" xfId="296"/>
    <cellStyle name="Entrada 4" xfId="297"/>
    <cellStyle name="Euro" xfId="19"/>
    <cellStyle name="Euro 2" xfId="20"/>
    <cellStyle name="Euro 2 2" xfId="21"/>
    <cellStyle name="Euro 2 3" xfId="50"/>
    <cellStyle name="Euro 3" xfId="298"/>
    <cellStyle name="Euro_Adicional No. 1  Edificio Biblioteca y Verja y parqueos  Universidad ITECO" xfId="299"/>
    <cellStyle name="Excel Built-in Comma" xfId="300"/>
    <cellStyle name="Excel Built-in Normal" xfId="301"/>
    <cellStyle name="Explanatory Text 2" xfId="93"/>
    <cellStyle name="F2" xfId="302"/>
    <cellStyle name="F3" xfId="303"/>
    <cellStyle name="F4" xfId="304"/>
    <cellStyle name="F5" xfId="305"/>
    <cellStyle name="F6" xfId="306"/>
    <cellStyle name="F7" xfId="307"/>
    <cellStyle name="F8" xfId="308"/>
    <cellStyle name="Followed Hyperlink" xfId="309"/>
    <cellStyle name="Good 2" xfId="94"/>
    <cellStyle name="Heading 1 2" xfId="95"/>
    <cellStyle name="Heading 2 2" xfId="96"/>
    <cellStyle name="Heading 3 2" xfId="97"/>
    <cellStyle name="Heading 4 2" xfId="98"/>
    <cellStyle name="Hipervínculo visitado 2" xfId="310"/>
    <cellStyle name="Incorrecto 2" xfId="311"/>
    <cellStyle name="Incorrecto 3" xfId="312"/>
    <cellStyle name="Incorrecto 4" xfId="313"/>
    <cellStyle name="Input 2" xfId="99"/>
    <cellStyle name="Linked Cell 2" xfId="100"/>
    <cellStyle name="Millares" xfId="7" builtinId="3"/>
    <cellStyle name="Millares 10" xfId="108"/>
    <cellStyle name="Millares 10 2" xfId="314"/>
    <cellStyle name="Millares 11" xfId="117"/>
    <cellStyle name="Millares 11 2" xfId="315"/>
    <cellStyle name="Millares 12" xfId="122"/>
    <cellStyle name="Millares 12 2" xfId="128"/>
    <cellStyle name="Millares 13" xfId="316"/>
    <cellStyle name="Millares 13 2" xfId="317"/>
    <cellStyle name="Millares 14" xfId="318"/>
    <cellStyle name="Millares 15" xfId="319"/>
    <cellStyle name="Millares 16" xfId="320"/>
    <cellStyle name="Millares 17" xfId="321"/>
    <cellStyle name="Millares 18" xfId="322"/>
    <cellStyle name="Millares 19" xfId="323"/>
    <cellStyle name="Millares 2" xfId="22"/>
    <cellStyle name="Millares 2 10" xfId="324"/>
    <cellStyle name="Millares 2 2" xfId="23"/>
    <cellStyle name="Millares 2 2 2" xfId="24"/>
    <cellStyle name="Millares 2 2 2 2" xfId="113"/>
    <cellStyle name="Millares 2 2 3" xfId="133"/>
    <cellStyle name="Millares 2 3" xfId="25"/>
    <cellStyle name="Millares 2 3 2" xfId="134"/>
    <cellStyle name="Millares 2 4" xfId="26"/>
    <cellStyle name="Millares 2 4 2" xfId="127"/>
    <cellStyle name="Millares 2 5" xfId="325"/>
    <cellStyle name="Millares 2_ANALISIS COSTOS PORTICOS GRAN TECHO" xfId="326"/>
    <cellStyle name="Millares 20" xfId="461"/>
    <cellStyle name="Millares 26" xfId="459"/>
    <cellStyle name="Millares 3" xfId="5"/>
    <cellStyle name="Millares 3 2" xfId="28"/>
    <cellStyle name="Millares 3 2 2" xfId="135"/>
    <cellStyle name="Millares 3 3" xfId="29"/>
    <cellStyle name="Millares 3 3 2" xfId="136"/>
    <cellStyle name="Millares 3 4" xfId="60"/>
    <cellStyle name="Millares 3 5" xfId="27"/>
    <cellStyle name="Millares 3_DESGLOSE_DE_PORTICOS_METALICOS_UASD_BONAO_ENV" xfId="327"/>
    <cellStyle name="Millares 4" xfId="30"/>
    <cellStyle name="Millares 4 2" xfId="31"/>
    <cellStyle name="Millares 4 2 2" xfId="137"/>
    <cellStyle name="Millares 4 3" xfId="32"/>
    <cellStyle name="Millares 4 3 2" xfId="138"/>
    <cellStyle name="Millares 4 4" xfId="53"/>
    <cellStyle name="Millares 4 5" xfId="139"/>
    <cellStyle name="Millares 4_Presupuesto Construccion edificio oficina gubernamentales de san juan" xfId="328"/>
    <cellStyle name="Millares 5" xfId="33"/>
    <cellStyle name="Millares 5 2" xfId="140"/>
    <cellStyle name="Millares 5 2 2" xfId="329"/>
    <cellStyle name="Millares 5 3" xfId="330"/>
    <cellStyle name="Millares 6" xfId="34"/>
    <cellStyle name="Millares 6 2" xfId="54"/>
    <cellStyle name="Millares 6 3" xfId="463"/>
    <cellStyle name="Millares 7" xfId="101"/>
    <cellStyle name="Millares 7 2" xfId="35"/>
    <cellStyle name="Millares 7 2 2" xfId="125"/>
    <cellStyle name="Millares 7 2 2 2" xfId="331"/>
    <cellStyle name="Millares 7 2 3" xfId="332"/>
    <cellStyle name="Millares 7 2 4" xfId="333"/>
    <cellStyle name="Millares 7 2 5" xfId="334"/>
    <cellStyle name="Millares 7 2 6" xfId="335"/>
    <cellStyle name="Millares 7 2 7" xfId="336"/>
    <cellStyle name="Millares 7 2 8" xfId="337"/>
    <cellStyle name="Millares 7 2 9" xfId="338"/>
    <cellStyle name="Millares 7 3" xfId="339"/>
    <cellStyle name="Millares 8" xfId="51"/>
    <cellStyle name="Millares 8 2" xfId="110"/>
    <cellStyle name="Millares 8 2 2" xfId="340"/>
    <cellStyle name="Millares 9" xfId="102"/>
    <cellStyle name="Millares 9 2" xfId="112"/>
    <cellStyle name="Moneda [0] 2" xfId="341"/>
    <cellStyle name="Moneda 2" xfId="36"/>
    <cellStyle name="Moneda 2 2" xfId="37"/>
    <cellStyle name="Moneda 2 2 2" xfId="141"/>
    <cellStyle name="Moneda 2 2 2 2" xfId="342"/>
    <cellStyle name="Moneda 2 3" xfId="52"/>
    <cellStyle name="Moneda 2 4" xfId="114"/>
    <cellStyle name="Moneda 2_ANALISIS COSTOS PORTICOS GRAN TECHO" xfId="343"/>
    <cellStyle name="Moneda 3" xfId="38"/>
    <cellStyle name="Moneda 3 2" xfId="142"/>
    <cellStyle name="Moneda 3 3" xfId="344"/>
    <cellStyle name="Moneda 3 6" xfId="465"/>
    <cellStyle name="Moneda 4" xfId="39"/>
    <cellStyle name="Moneda 4 2" xfId="143"/>
    <cellStyle name="Moneda 5" xfId="103"/>
    <cellStyle name="Moneda 6" xfId="62"/>
    <cellStyle name="Moneda 6 2" xfId="144"/>
    <cellStyle name="Moneda 7" xfId="345"/>
    <cellStyle name="Neutral 2" xfId="346"/>
    <cellStyle name="Neutral 3" xfId="347"/>
    <cellStyle name="Neutral 4" xfId="348"/>
    <cellStyle name="No-definido" xfId="349"/>
    <cellStyle name="Normal" xfId="0" builtinId="0"/>
    <cellStyle name="Normal - Style1" xfId="40"/>
    <cellStyle name="Normal 10" xfId="124"/>
    <cellStyle name="Normal 10 2" xfId="350"/>
    <cellStyle name="Normal 11" xfId="351"/>
    <cellStyle name="Normal 12" xfId="352"/>
    <cellStyle name="Normal 13" xfId="353"/>
    <cellStyle name="Normal 14" xfId="354"/>
    <cellStyle name="Normal 15" xfId="355"/>
    <cellStyle name="Normal 16" xfId="356"/>
    <cellStyle name="Normal 17" xfId="357"/>
    <cellStyle name="Normal 18" xfId="358"/>
    <cellStyle name="Normal 19" xfId="359"/>
    <cellStyle name="Normal 2" xfId="2"/>
    <cellStyle name="Normal 2 2" xfId="41"/>
    <cellStyle name="Normal 2 2 2" xfId="118"/>
    <cellStyle name="Normal 2 2 2 2" xfId="126"/>
    <cellStyle name="Normal 2 3" xfId="42"/>
    <cellStyle name="Normal 2 3 3" xfId="462"/>
    <cellStyle name="Normal 2 4" xfId="154"/>
    <cellStyle name="Normal 2 4 2" xfId="360"/>
    <cellStyle name="Normal 2 5" xfId="361"/>
    <cellStyle name="Normal 2_Adicional No. 1  Edificio Biblioteca y Verja y parqueos  Universidad ITECO" xfId="362"/>
    <cellStyle name="Normal 20" xfId="363"/>
    <cellStyle name="Normal 21" xfId="364"/>
    <cellStyle name="Normal 22" xfId="365"/>
    <cellStyle name="Normal 23" xfId="366"/>
    <cellStyle name="Normal 24" xfId="121"/>
    <cellStyle name="Normal 24 2" xfId="145"/>
    <cellStyle name="Normal 25" xfId="367"/>
    <cellStyle name="Normal 26" xfId="368"/>
    <cellStyle name="Normal 27" xfId="369"/>
    <cellStyle name="Normal 28" xfId="8"/>
    <cellStyle name="Normal 29" xfId="460"/>
    <cellStyle name="Normal 3" xfId="4"/>
    <cellStyle name="Normal 3 2" xfId="116"/>
    <cellStyle name="Normal 3 3" xfId="370"/>
    <cellStyle name="Normal 3 4" xfId="371"/>
    <cellStyle name="Normal 3 5" xfId="43"/>
    <cellStyle name="Normal 3 6" xfId="464"/>
    <cellStyle name="Normal 3_Presupuesto Construccion Parque El Lucero San Juan de la Maguana" xfId="372"/>
    <cellStyle name="Normal 4" xfId="119"/>
    <cellStyle name="Normal 4 10" xfId="373"/>
    <cellStyle name="Normal 4 11" xfId="374"/>
    <cellStyle name="Normal 4 12" xfId="375"/>
    <cellStyle name="Normal 4 13" xfId="376"/>
    <cellStyle name="Normal 4 14" xfId="377"/>
    <cellStyle name="Normal 4 2" xfId="378"/>
    <cellStyle name="Normal 4 3" xfId="123"/>
    <cellStyle name="Normal 4 3 2" xfId="153"/>
    <cellStyle name="Normal 4 4" xfId="379"/>
    <cellStyle name="Normal 4 5" xfId="380"/>
    <cellStyle name="Normal 4 6" xfId="381"/>
    <cellStyle name="Normal 4 7" xfId="382"/>
    <cellStyle name="Normal 4 8" xfId="383"/>
    <cellStyle name="Normal 4 9" xfId="384"/>
    <cellStyle name="Normal 4_Administration_Building_-_Lista_de_Partidas_y_Cantidades_-_(PVDC-004)_REVC mod" xfId="385"/>
    <cellStyle name="Normal 5" xfId="120"/>
    <cellStyle name="Normal 5 10" xfId="386"/>
    <cellStyle name="Normal 5 11" xfId="387"/>
    <cellStyle name="Normal 5 12" xfId="388"/>
    <cellStyle name="Normal 5 13" xfId="389"/>
    <cellStyle name="Normal 5 14" xfId="390"/>
    <cellStyle name="Normal 5 2" xfId="146"/>
    <cellStyle name="Normal 5 3" xfId="391"/>
    <cellStyle name="Normal 5 4" xfId="392"/>
    <cellStyle name="Normal 5 5" xfId="393"/>
    <cellStyle name="Normal 5 6" xfId="394"/>
    <cellStyle name="Normal 5 7" xfId="395"/>
    <cellStyle name="Normal 5 8" xfId="396"/>
    <cellStyle name="Normal 5 9" xfId="397"/>
    <cellStyle name="Normal 5_Administration_Building_-_Lista_de_Partidas_y_Cantidades_-_(PVDC-004)_REVC mod" xfId="398"/>
    <cellStyle name="Normal 6" xfId="150"/>
    <cellStyle name="Normal 7" xfId="399"/>
    <cellStyle name="Normal 7 2" xfId="400"/>
    <cellStyle name="Normal 8" xfId="401"/>
    <cellStyle name="Normal 9" xfId="151"/>
    <cellStyle name="Normal_CUBICACION 1ERA Y FINAL CALLE LAS CARRERAS 2DA. ETAPA." xfId="6"/>
    <cellStyle name="Notas" xfId="44"/>
    <cellStyle name="Notas 2" xfId="147"/>
    <cellStyle name="Notas 3" xfId="402"/>
    <cellStyle name="Notas 4" xfId="403"/>
    <cellStyle name="Note 2" xfId="148"/>
    <cellStyle name="Note 3" xfId="104"/>
    <cellStyle name="Output 2" xfId="105"/>
    <cellStyle name="Percent 2" xfId="45"/>
    <cellStyle name="Percent 2 2" xfId="46"/>
    <cellStyle name="Percent 2 3" xfId="58"/>
    <cellStyle name="Percent 3" xfId="47"/>
    <cellStyle name="Percent 3 2" xfId="404"/>
    <cellStyle name="Percent 4" xfId="405"/>
    <cellStyle name="Porcentaje" xfId="1" builtinId="5"/>
    <cellStyle name="Porcentaje 2" xfId="458"/>
    <cellStyle name="Porcentual 10" xfId="406"/>
    <cellStyle name="Porcentual 2" xfId="48"/>
    <cellStyle name="Porcentual 2 2" xfId="56"/>
    <cellStyle name="Porcentual 2 3" xfId="407"/>
    <cellStyle name="Porcentual 2 4" xfId="408"/>
    <cellStyle name="Porcentual 2_ANALISIS COSTOS PORTICOS GRAN TECHO" xfId="409"/>
    <cellStyle name="Porcentual 3" xfId="61"/>
    <cellStyle name="Porcentual 3 10" xfId="410"/>
    <cellStyle name="Porcentual 3 11" xfId="411"/>
    <cellStyle name="Porcentual 3 12" xfId="412"/>
    <cellStyle name="Porcentual 3 13" xfId="413"/>
    <cellStyle name="Porcentual 3 14" xfId="414"/>
    <cellStyle name="Porcentual 3 15" xfId="415"/>
    <cellStyle name="Porcentual 3 2" xfId="149"/>
    <cellStyle name="Porcentual 3 3" xfId="416"/>
    <cellStyle name="Porcentual 3 4" xfId="417"/>
    <cellStyle name="Porcentual 3 5" xfId="418"/>
    <cellStyle name="Porcentual 3 6" xfId="419"/>
    <cellStyle name="Porcentual 3 7" xfId="420"/>
    <cellStyle name="Porcentual 3 8" xfId="421"/>
    <cellStyle name="Porcentual 3 9" xfId="422"/>
    <cellStyle name="Porcentual 4" xfId="423"/>
    <cellStyle name="Porcentual 5" xfId="424"/>
    <cellStyle name="Porcentual 5 2" xfId="425"/>
    <cellStyle name="Porcentual 5 2 2" xfId="426"/>
    <cellStyle name="Porcentual 6" xfId="427"/>
    <cellStyle name="Porcentual 7" xfId="428"/>
    <cellStyle name="Porcentual 8" xfId="429"/>
    <cellStyle name="Porcentual 9" xfId="430"/>
    <cellStyle name="Salida 2" xfId="431"/>
    <cellStyle name="Salida 3" xfId="432"/>
    <cellStyle name="Salida 4" xfId="433"/>
    <cellStyle name="Sheet Title" xfId="434"/>
    <cellStyle name="Texto de advertencia" xfId="49"/>
    <cellStyle name="Texto de advertencia 2" xfId="435"/>
    <cellStyle name="Texto de advertencia 3" xfId="436"/>
    <cellStyle name="Texto de advertencia 4" xfId="437"/>
    <cellStyle name="Texto explicativo 2" xfId="438"/>
    <cellStyle name="Texto explicativo 3" xfId="439"/>
    <cellStyle name="Texto explicativo 4" xfId="440"/>
    <cellStyle name="Title 2" xfId="106"/>
    <cellStyle name="Título 1 2" xfId="441"/>
    <cellStyle name="Título 1 3" xfId="442"/>
    <cellStyle name="Título 1 4" xfId="443"/>
    <cellStyle name="Título 2 2" xfId="444"/>
    <cellStyle name="Título 2 3" xfId="445"/>
    <cellStyle name="Título 2 4" xfId="446"/>
    <cellStyle name="Título 3 2" xfId="447"/>
    <cellStyle name="Título 3 3" xfId="448"/>
    <cellStyle name="Título 3 4" xfId="449"/>
    <cellStyle name="Título 4" xfId="450"/>
    <cellStyle name="Título 5" xfId="451"/>
    <cellStyle name="Título 6" xfId="452"/>
    <cellStyle name="Título de hoja" xfId="453"/>
    <cellStyle name="Total 2" xfId="454"/>
    <cellStyle name="Total 3" xfId="455"/>
    <cellStyle name="Total 4" xfId="456"/>
    <cellStyle name="Währung" xfId="457"/>
    <cellStyle name="Warning Text 2" xfId="107"/>
  </cellStyles>
  <dxfs count="0"/>
  <tableStyles count="0" defaultTableStyle="TableStyleMedium9" defaultPivotStyle="PivotStyleLight16"/>
  <colors>
    <mruColors>
      <color rgb="FFCB9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742292</xdr:colOff>
      <xdr:row>145</xdr:row>
      <xdr:rowOff>105104</xdr:rowOff>
    </xdr:from>
    <xdr:to>
      <xdr:col>5</xdr:col>
      <xdr:colOff>650326</xdr:colOff>
      <xdr:row>159</xdr:row>
      <xdr:rowOff>13138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43" b="803"/>
        <a:stretch/>
      </xdr:blipFill>
      <xdr:spPr>
        <a:xfrm>
          <a:off x="742292" y="26591173"/>
          <a:ext cx="3790293" cy="2207172"/>
        </a:xfrm>
        <a:prstGeom prst="rect">
          <a:avLst/>
        </a:prstGeom>
      </xdr:spPr>
    </xdr:pic>
    <xdr:clientData/>
  </xdr:twoCellAnchor>
  <xdr:twoCellAnchor editAs="oneCell">
    <xdr:from>
      <xdr:col>0</xdr:col>
      <xdr:colOff>867103</xdr:colOff>
      <xdr:row>160</xdr:row>
      <xdr:rowOff>19707</xdr:rowOff>
    </xdr:from>
    <xdr:to>
      <xdr:col>5</xdr:col>
      <xdr:colOff>407275</xdr:colOff>
      <xdr:row>173</xdr:row>
      <xdr:rowOff>45983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9" t="2410" r="11278" b="459"/>
        <a:stretch/>
      </xdr:blipFill>
      <xdr:spPr>
        <a:xfrm>
          <a:off x="867103" y="28969138"/>
          <a:ext cx="3422431" cy="2161190"/>
        </a:xfrm>
        <a:prstGeom prst="rect">
          <a:avLst/>
        </a:prstGeom>
      </xdr:spPr>
    </xdr:pic>
    <xdr:clientData/>
  </xdr:twoCellAnchor>
  <xdr:twoCellAnchor editAs="oneCell">
    <xdr:from>
      <xdr:col>0</xdr:col>
      <xdr:colOff>674430</xdr:colOff>
      <xdr:row>174</xdr:row>
      <xdr:rowOff>162051</xdr:rowOff>
    </xdr:from>
    <xdr:to>
      <xdr:col>5</xdr:col>
      <xdr:colOff>538654</xdr:colOff>
      <xdr:row>188</xdr:row>
      <xdr:rowOff>72259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49" b="705"/>
        <a:stretch/>
      </xdr:blipFill>
      <xdr:spPr>
        <a:xfrm>
          <a:off x="674430" y="31410620"/>
          <a:ext cx="3746483" cy="2209346"/>
        </a:xfrm>
        <a:prstGeom prst="rect">
          <a:avLst/>
        </a:prstGeom>
      </xdr:spPr>
    </xdr:pic>
    <xdr:clientData/>
  </xdr:twoCellAnchor>
  <xdr:twoCellAnchor editAs="oneCell">
    <xdr:from>
      <xdr:col>0</xdr:col>
      <xdr:colOff>640501</xdr:colOff>
      <xdr:row>202</xdr:row>
      <xdr:rowOff>147829</xdr:rowOff>
    </xdr:from>
    <xdr:to>
      <xdr:col>5</xdr:col>
      <xdr:colOff>532087</xdr:colOff>
      <xdr:row>216</xdr:row>
      <xdr:rowOff>59121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4758" b="656"/>
        <a:stretch/>
      </xdr:blipFill>
      <xdr:spPr>
        <a:xfrm>
          <a:off x="640501" y="35994674"/>
          <a:ext cx="3773845" cy="2210430"/>
        </a:xfrm>
        <a:prstGeom prst="rect">
          <a:avLst/>
        </a:prstGeom>
      </xdr:spPr>
    </xdr:pic>
    <xdr:clientData/>
  </xdr:twoCellAnchor>
  <xdr:twoCellAnchor editAs="oneCell">
    <xdr:from>
      <xdr:col>0</xdr:col>
      <xdr:colOff>619709</xdr:colOff>
      <xdr:row>220</xdr:row>
      <xdr:rowOff>81052</xdr:rowOff>
    </xdr:from>
    <xdr:to>
      <xdr:col>5</xdr:col>
      <xdr:colOff>571501</xdr:colOff>
      <xdr:row>234</xdr:row>
      <xdr:rowOff>6569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240" b="16"/>
        <a:stretch/>
      </xdr:blipFill>
      <xdr:spPr>
        <a:xfrm>
          <a:off x="619709" y="38883931"/>
          <a:ext cx="3834051" cy="2224655"/>
        </a:xfrm>
        <a:prstGeom prst="rect">
          <a:avLst/>
        </a:prstGeom>
      </xdr:spPr>
    </xdr:pic>
    <xdr:clientData/>
  </xdr:twoCellAnchor>
  <xdr:twoCellAnchor editAs="oneCell">
    <xdr:from>
      <xdr:col>0</xdr:col>
      <xdr:colOff>664605</xdr:colOff>
      <xdr:row>253</xdr:row>
      <xdr:rowOff>53691</xdr:rowOff>
    </xdr:from>
    <xdr:to>
      <xdr:col>5</xdr:col>
      <xdr:colOff>538655</xdr:colOff>
      <xdr:row>266</xdr:row>
      <xdr:rowOff>131379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1" b="559"/>
        <a:stretch/>
      </xdr:blipFill>
      <xdr:spPr>
        <a:xfrm>
          <a:off x="664605" y="44275967"/>
          <a:ext cx="3756309" cy="2212602"/>
        </a:xfrm>
        <a:prstGeom prst="rect">
          <a:avLst/>
        </a:prstGeom>
      </xdr:spPr>
    </xdr:pic>
    <xdr:clientData/>
  </xdr:twoCellAnchor>
  <xdr:twoCellAnchor editAs="oneCell">
    <xdr:from>
      <xdr:col>0</xdr:col>
      <xdr:colOff>525518</xdr:colOff>
      <xdr:row>270</xdr:row>
      <xdr:rowOff>1</xdr:rowOff>
    </xdr:from>
    <xdr:to>
      <xdr:col>5</xdr:col>
      <xdr:colOff>624052</xdr:colOff>
      <xdr:row>284</xdr:row>
      <xdr:rowOff>45984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0" t="3578" r="9212" b="1332"/>
        <a:stretch/>
      </xdr:blipFill>
      <xdr:spPr>
        <a:xfrm>
          <a:off x="525518" y="47014087"/>
          <a:ext cx="3980793" cy="23451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dificadopresupuesto%20%20iteco%20ultim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B.%20NO.%201%2031-AGOSTO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alisis%20de%20Costos%20Santiago-Cibao%20ConstruCosto.do%20ENE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B.%20NO%205%20DIC.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horm y term"/>
      <sheetName val="insumos"/>
      <sheetName val="insumos term"/>
      <sheetName val="COTIZACION"/>
      <sheetName val="Hoja3"/>
      <sheetName val="resumen  bloq#1"/>
      <sheetName val="1er nivel bloque #1"/>
      <sheetName val=" 2do nivel bloque  #1"/>
      <sheetName val="3er nivel bloque #1"/>
      <sheetName val="4t0 piso bloque #1"/>
      <sheetName val="techo bloque #1"/>
      <sheetName val="Hoja2"/>
    </sheetNames>
    <sheetDataSet>
      <sheetData sheetId="0" refreshError="1">
        <row r="175">
          <cell r="K175">
            <v>12065.857142857141</v>
          </cell>
        </row>
        <row r="3365">
          <cell r="K3365">
            <v>28.261502900000004</v>
          </cell>
        </row>
        <row r="3403">
          <cell r="K3403">
            <v>252.51815300000004</v>
          </cell>
        </row>
        <row r="3492">
          <cell r="K3492">
            <v>148.4856686</v>
          </cell>
        </row>
        <row r="3555">
          <cell r="K3555">
            <v>1017.807248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 VIVERO ORIGINAL"/>
      <sheetName val="PRESUPUESTO ORIG. CORREGIDO"/>
      <sheetName val="CUBI. #1"/>
      <sheetName val="1 MOVIMIENTO DE TIERRA"/>
      <sheetName val="2  MUROS DE"/>
      <sheetName val="3 TERM. SUPERFICIES"/>
      <sheetName val="4 PISOS"/>
      <sheetName val="5 PORTAJE"/>
      <sheetName val="6 VENTANAS"/>
      <sheetName val="8 MISCELANOS"/>
      <sheetName val="9 INSTAL. SANITARIA"/>
      <sheetName val="10 INST. SANITARIAS GENERAL"/>
      <sheetName val="11 INST. ELECTRICA"/>
      <sheetName val="12  TERM. EN LA AZOTEA N1"/>
      <sheetName val="14 LIMPIEZA F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49">
          <cell r="H149">
            <v>7.0874999999999994E-2</v>
          </cell>
        </row>
        <row r="156">
          <cell r="H156">
            <v>0.46799999999999997</v>
          </cell>
        </row>
      </sheetData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DE COSTOS"/>
    </sheetNames>
    <sheetDataSet>
      <sheetData sheetId="0">
        <row r="107">
          <cell r="G107">
            <v>4369.4799999999996</v>
          </cell>
        </row>
        <row r="4372">
          <cell r="G4372">
            <v>1113.73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ORIGINAL"/>
      <sheetName val="RESUMEN GENERAL"/>
      <sheetName val="CUB. 5-DIC. 2019 "/>
      <sheetName val="MEMORIA DE CÁLCULO"/>
      <sheetName val="SOPORTE NO BORRRAR"/>
      <sheetName val="NO BORRAR"/>
    </sheetNames>
    <sheetDataSet>
      <sheetData sheetId="0" refreshError="1"/>
      <sheetData sheetId="1" refreshError="1"/>
      <sheetData sheetId="2" refreshError="1">
        <row r="71">
          <cell r="F71">
            <v>148.49</v>
          </cell>
        </row>
        <row r="139">
          <cell r="F139">
            <v>820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89" workbookViewId="0">
      <selection activeCell="E130" sqref="E130"/>
    </sheetView>
  </sheetViews>
  <sheetFormatPr baseColWidth="10" defaultColWidth="10.6640625" defaultRowHeight="15"/>
  <cols>
    <col min="1" max="1" width="10.6640625" style="9" customWidth="1"/>
    <col min="2" max="2" width="43.83203125" style="9" customWidth="1"/>
    <col min="3" max="3" width="11.33203125" style="9" bestFit="1" customWidth="1"/>
    <col min="4" max="4" width="8.6640625" style="9" bestFit="1" customWidth="1"/>
    <col min="5" max="5" width="10.83203125" style="9" bestFit="1" customWidth="1"/>
    <col min="6" max="6" width="13.5" style="9" customWidth="1"/>
    <col min="7" max="16384" width="10.6640625" style="9"/>
  </cols>
  <sheetData>
    <row r="1" spans="1:6">
      <c r="A1" s="403" t="s">
        <v>0</v>
      </c>
      <c r="B1" s="403"/>
      <c r="C1" s="403"/>
      <c r="D1" s="403"/>
      <c r="E1" s="403"/>
      <c r="F1" s="403"/>
    </row>
    <row r="2" spans="1:6">
      <c r="A2" s="10" t="s">
        <v>1</v>
      </c>
      <c r="B2" s="11"/>
      <c r="C2" s="12"/>
      <c r="D2" s="13"/>
      <c r="E2" s="12"/>
      <c r="F2" s="12"/>
    </row>
    <row r="3" spans="1:6">
      <c r="A3" s="11" t="s">
        <v>2</v>
      </c>
      <c r="B3" s="10"/>
      <c r="C3" s="12"/>
      <c r="D3" s="13"/>
      <c r="E3" s="12"/>
      <c r="F3" s="12"/>
    </row>
    <row r="4" spans="1:6">
      <c r="A4" s="10" t="s">
        <v>3</v>
      </c>
      <c r="B4" s="14"/>
      <c r="C4" s="12"/>
      <c r="D4" s="13"/>
      <c r="E4" s="12"/>
      <c r="F4" s="12"/>
    </row>
    <row r="5" spans="1:6">
      <c r="A5" s="10"/>
      <c r="B5" s="14"/>
      <c r="C5" s="12"/>
      <c r="D5" s="13"/>
      <c r="E5" s="12"/>
      <c r="F5" s="12"/>
    </row>
    <row r="6" spans="1:6">
      <c r="A6" s="10" t="s">
        <v>4</v>
      </c>
      <c r="B6" s="15">
        <v>43696</v>
      </c>
      <c r="C6" s="12"/>
      <c r="D6" s="13"/>
      <c r="E6" s="12"/>
      <c r="F6" s="12"/>
    </row>
    <row r="7" spans="1:6">
      <c r="A7" s="404" t="s">
        <v>5</v>
      </c>
      <c r="B7" s="404"/>
      <c r="C7" s="404"/>
      <c r="D7" s="404"/>
      <c r="E7" s="404"/>
      <c r="F7" s="404"/>
    </row>
    <row r="8" spans="1:6">
      <c r="A8" s="16" t="s">
        <v>6</v>
      </c>
      <c r="B8" s="17" t="s">
        <v>7</v>
      </c>
      <c r="C8" s="18" t="s">
        <v>8</v>
      </c>
      <c r="D8" s="17" t="s">
        <v>9</v>
      </c>
      <c r="E8" s="19" t="s">
        <v>10</v>
      </c>
      <c r="F8" s="18" t="s">
        <v>11</v>
      </c>
    </row>
    <row r="9" spans="1:6">
      <c r="A9" s="20">
        <v>1</v>
      </c>
      <c r="B9" s="21" t="s">
        <v>12</v>
      </c>
      <c r="C9" s="22"/>
      <c r="D9" s="23"/>
      <c r="E9" s="22"/>
      <c r="F9" s="24"/>
    </row>
    <row r="10" spans="1:6" ht="16.5">
      <c r="A10" s="25">
        <v>1.01</v>
      </c>
      <c r="B10" s="26" t="s">
        <v>13</v>
      </c>
      <c r="C10" s="24">
        <v>96</v>
      </c>
      <c r="D10" s="27" t="s">
        <v>14</v>
      </c>
      <c r="E10" s="24">
        <v>150</v>
      </c>
      <c r="F10" s="24">
        <f>C10*E10</f>
        <v>14400</v>
      </c>
    </row>
    <row r="11" spans="1:6">
      <c r="A11" s="25">
        <v>1.02</v>
      </c>
      <c r="B11" s="26" t="s">
        <v>15</v>
      </c>
      <c r="C11" s="24">
        <v>1</v>
      </c>
      <c r="D11" s="27" t="s">
        <v>16</v>
      </c>
      <c r="E11" s="24">
        <v>3000</v>
      </c>
      <c r="F11" s="24">
        <f>C11*E11</f>
        <v>3000</v>
      </c>
    </row>
    <row r="12" spans="1:6">
      <c r="A12" s="25"/>
      <c r="B12" s="28" t="s">
        <v>17</v>
      </c>
      <c r="C12" s="29"/>
      <c r="D12" s="30"/>
      <c r="E12" s="29"/>
      <c r="F12" s="31">
        <f>SUM(F10:F11)</f>
        <v>17400</v>
      </c>
    </row>
    <row r="13" spans="1:6">
      <c r="A13" s="25">
        <v>2</v>
      </c>
      <c r="B13" s="32" t="s">
        <v>18</v>
      </c>
      <c r="C13" s="24"/>
      <c r="D13" s="27"/>
      <c r="E13" s="24"/>
      <c r="F13" s="24"/>
    </row>
    <row r="14" spans="1:6" ht="16.5">
      <c r="A14" s="25">
        <v>2.0099999999999998</v>
      </c>
      <c r="B14" s="26" t="s">
        <v>19</v>
      </c>
      <c r="C14" s="24">
        <v>20</v>
      </c>
      <c r="D14" s="27" t="s">
        <v>20</v>
      </c>
      <c r="E14" s="24">
        <v>885</v>
      </c>
      <c r="F14" s="24">
        <f>C14*E14</f>
        <v>17700</v>
      </c>
    </row>
    <row r="15" spans="1:6">
      <c r="A15" s="25"/>
      <c r="B15" s="28" t="s">
        <v>17</v>
      </c>
      <c r="C15" s="29"/>
      <c r="D15" s="30"/>
      <c r="E15" s="29"/>
      <c r="F15" s="31">
        <f>+F14</f>
        <v>17700</v>
      </c>
    </row>
    <row r="16" spans="1:6">
      <c r="A16" s="25">
        <v>3</v>
      </c>
      <c r="B16" s="32" t="s">
        <v>21</v>
      </c>
      <c r="C16" s="24"/>
      <c r="D16" s="27"/>
      <c r="E16" s="24"/>
      <c r="F16" s="24"/>
    </row>
    <row r="17" spans="1:6" ht="16.5">
      <c r="A17" s="25">
        <v>3.01</v>
      </c>
      <c r="B17" s="26" t="s">
        <v>22</v>
      </c>
      <c r="C17" s="24">
        <v>115</v>
      </c>
      <c r="D17" s="27" t="s">
        <v>20</v>
      </c>
      <c r="E17" s="24">
        <v>38.5</v>
      </c>
      <c r="F17" s="24">
        <f t="shared" ref="F17:F30" si="0">C17*E17</f>
        <v>4427.5</v>
      </c>
    </row>
    <row r="18" spans="1:6">
      <c r="A18" s="25">
        <v>3.02</v>
      </c>
      <c r="B18" s="26" t="s">
        <v>23</v>
      </c>
      <c r="C18" s="24">
        <v>150</v>
      </c>
      <c r="D18" s="27" t="s">
        <v>24</v>
      </c>
      <c r="E18" s="24">
        <v>40</v>
      </c>
      <c r="F18" s="24">
        <f t="shared" si="0"/>
        <v>6000</v>
      </c>
    </row>
    <row r="19" spans="1:6" ht="16.5">
      <c r="A19" s="25">
        <v>3.03</v>
      </c>
      <c r="B19" s="26" t="s">
        <v>25</v>
      </c>
      <c r="C19" s="24">
        <v>60</v>
      </c>
      <c r="D19" s="27" t="s">
        <v>20</v>
      </c>
      <c r="E19" s="24">
        <f>'[1]analisis horm y term'!$K$3365</f>
        <v>28.261502900000004</v>
      </c>
      <c r="F19" s="24">
        <f>C19*E19</f>
        <v>1695.6901740000003</v>
      </c>
    </row>
    <row r="20" spans="1:6">
      <c r="A20" s="25">
        <v>3.04</v>
      </c>
      <c r="B20" s="26" t="s">
        <v>26</v>
      </c>
      <c r="C20" s="24">
        <v>265</v>
      </c>
      <c r="D20" s="27" t="s">
        <v>24</v>
      </c>
      <c r="E20" s="24">
        <v>340</v>
      </c>
      <c r="F20" s="24">
        <f>C20*E20</f>
        <v>90100</v>
      </c>
    </row>
    <row r="21" spans="1:6" ht="16.5">
      <c r="A21" s="25">
        <v>3.05</v>
      </c>
      <c r="B21" s="26" t="s">
        <v>27</v>
      </c>
      <c r="C21" s="24">
        <v>200</v>
      </c>
      <c r="D21" s="27" t="s">
        <v>20</v>
      </c>
      <c r="E21" s="24">
        <v>340</v>
      </c>
      <c r="F21" s="24">
        <f t="shared" si="0"/>
        <v>68000</v>
      </c>
    </row>
    <row r="22" spans="1:6" ht="16.5">
      <c r="A22" s="25">
        <v>3.06</v>
      </c>
      <c r="B22" s="33" t="s">
        <v>28</v>
      </c>
      <c r="C22" s="24">
        <v>60</v>
      </c>
      <c r="D22" s="27" t="s">
        <v>20</v>
      </c>
      <c r="E22" s="24">
        <f>'[1]analisis horm y term'!$K$3403</f>
        <v>252.51815300000004</v>
      </c>
      <c r="F22" s="24">
        <f t="shared" si="0"/>
        <v>15151.089180000003</v>
      </c>
    </row>
    <row r="23" spans="1:6">
      <c r="A23" s="25">
        <v>3.07</v>
      </c>
      <c r="B23" s="34" t="s">
        <v>29</v>
      </c>
      <c r="C23" s="24">
        <v>50</v>
      </c>
      <c r="D23" s="27" t="s">
        <v>30</v>
      </c>
      <c r="E23" s="24">
        <v>300</v>
      </c>
      <c r="F23" s="24">
        <v>15000</v>
      </c>
    </row>
    <row r="24" spans="1:6" ht="16.5">
      <c r="A24" s="25">
        <v>3.08</v>
      </c>
      <c r="B24" s="26" t="s">
        <v>31</v>
      </c>
      <c r="C24" s="24">
        <v>350</v>
      </c>
      <c r="D24" s="27" t="s">
        <v>20</v>
      </c>
      <c r="E24" s="24">
        <f>'[1]analisis horm y term'!$K$3403</f>
        <v>252.51815300000004</v>
      </c>
      <c r="F24" s="24">
        <f>C24*E24</f>
        <v>88381.353550000014</v>
      </c>
    </row>
    <row r="25" spans="1:6">
      <c r="A25" s="25">
        <v>3.09</v>
      </c>
      <c r="B25" s="26" t="s">
        <v>32</v>
      </c>
      <c r="C25" s="24">
        <v>57.24</v>
      </c>
      <c r="D25" s="27" t="s">
        <v>30</v>
      </c>
      <c r="E25" s="24">
        <v>70</v>
      </c>
      <c r="F25" s="24">
        <f>C25*E25</f>
        <v>4006.8</v>
      </c>
    </row>
    <row r="26" spans="1:6">
      <c r="A26" s="25">
        <v>3.1</v>
      </c>
      <c r="B26" s="26" t="s">
        <v>33</v>
      </c>
      <c r="C26" s="24">
        <v>234.21</v>
      </c>
      <c r="D26" s="27" t="s">
        <v>30</v>
      </c>
      <c r="E26" s="24">
        <v>65</v>
      </c>
      <c r="F26" s="24">
        <f>C26*E26</f>
        <v>15223.65</v>
      </c>
    </row>
    <row r="27" spans="1:6">
      <c r="A27" s="25">
        <v>3.11</v>
      </c>
      <c r="B27" s="26" t="s">
        <v>34</v>
      </c>
      <c r="C27" s="24">
        <v>127</v>
      </c>
      <c r="D27" s="27" t="s">
        <v>30</v>
      </c>
      <c r="E27" s="24">
        <v>70</v>
      </c>
      <c r="F27" s="24">
        <f t="shared" si="0"/>
        <v>8890</v>
      </c>
    </row>
    <row r="28" spans="1:6">
      <c r="A28" s="25">
        <v>3.12</v>
      </c>
      <c r="B28" s="26" t="s">
        <v>35</v>
      </c>
      <c r="C28" s="24">
        <v>200</v>
      </c>
      <c r="D28" s="27" t="s">
        <v>24</v>
      </c>
      <c r="E28" s="24">
        <v>150</v>
      </c>
      <c r="F28" s="24">
        <f t="shared" si="0"/>
        <v>30000</v>
      </c>
    </row>
    <row r="29" spans="1:6">
      <c r="A29" s="25">
        <v>3.13</v>
      </c>
      <c r="B29" s="26" t="s">
        <v>36</v>
      </c>
      <c r="C29" s="24">
        <v>200</v>
      </c>
      <c r="D29" s="27" t="s">
        <v>24</v>
      </c>
      <c r="E29" s="24">
        <v>65</v>
      </c>
      <c r="F29" s="24">
        <f t="shared" si="0"/>
        <v>13000</v>
      </c>
    </row>
    <row r="30" spans="1:6">
      <c r="A30" s="35">
        <v>3.14</v>
      </c>
      <c r="B30" s="26" t="s">
        <v>37</v>
      </c>
      <c r="C30" s="24">
        <v>1</v>
      </c>
      <c r="D30" s="27" t="s">
        <v>16</v>
      </c>
      <c r="E30" s="24">
        <v>22000</v>
      </c>
      <c r="F30" s="24">
        <f t="shared" si="0"/>
        <v>22000</v>
      </c>
    </row>
    <row r="31" spans="1:6">
      <c r="A31" s="25"/>
      <c r="B31" s="28" t="s">
        <v>17</v>
      </c>
      <c r="C31" s="24"/>
      <c r="D31" s="24"/>
      <c r="E31" s="24"/>
      <c r="F31" s="36">
        <f>SUM(F17:F30)</f>
        <v>381876.08290400001</v>
      </c>
    </row>
    <row r="32" spans="1:6">
      <c r="A32" s="25">
        <v>4</v>
      </c>
      <c r="B32" s="32" t="s">
        <v>38</v>
      </c>
      <c r="C32" s="24"/>
      <c r="D32" s="27"/>
      <c r="E32" s="24"/>
      <c r="F32" s="24"/>
    </row>
    <row r="33" spans="1:6" ht="26.25">
      <c r="A33" s="25">
        <v>4.01</v>
      </c>
      <c r="B33" s="37" t="s">
        <v>39</v>
      </c>
      <c r="C33" s="24">
        <v>325</v>
      </c>
      <c r="D33" s="27" t="s">
        <v>20</v>
      </c>
      <c r="E33" s="24">
        <v>500</v>
      </c>
      <c r="F33" s="24">
        <f>C33*E33</f>
        <v>162500</v>
      </c>
    </row>
    <row r="34" spans="1:6">
      <c r="A34" s="25">
        <v>4.0199999999999996</v>
      </c>
      <c r="B34" s="26" t="s">
        <v>40</v>
      </c>
      <c r="C34" s="24">
        <v>154</v>
      </c>
      <c r="D34" s="27" t="s">
        <v>30</v>
      </c>
      <c r="E34" s="24">
        <f>'[1]analisis horm y term'!$K$3492</f>
        <v>148.4856686</v>
      </c>
      <c r="F34" s="24">
        <f>C34*E34</f>
        <v>22866.7929644</v>
      </c>
    </row>
    <row r="35" spans="1:6" ht="16.5">
      <c r="A35" s="25">
        <v>4.03</v>
      </c>
      <c r="B35" s="26" t="s">
        <v>41</v>
      </c>
      <c r="C35" s="24">
        <v>38.85</v>
      </c>
      <c r="D35" s="27" t="s">
        <v>20</v>
      </c>
      <c r="E35" s="24">
        <f>'[1]analisis horm y term'!$K$3555</f>
        <v>1017.807248</v>
      </c>
      <c r="F35" s="24">
        <f>C35*E35</f>
        <v>39541.811584800002</v>
      </c>
    </row>
    <row r="36" spans="1:6" ht="16.5">
      <c r="A36" s="25">
        <v>4.03</v>
      </c>
      <c r="B36" s="26" t="s">
        <v>42</v>
      </c>
      <c r="C36" s="24">
        <v>12</v>
      </c>
      <c r="D36" s="27" t="s">
        <v>20</v>
      </c>
      <c r="E36" s="24">
        <v>315</v>
      </c>
      <c r="F36" s="24">
        <f>C36*E36</f>
        <v>3780</v>
      </c>
    </row>
    <row r="37" spans="1:6">
      <c r="A37" s="25"/>
      <c r="B37" s="28" t="s">
        <v>17</v>
      </c>
      <c r="C37" s="29"/>
      <c r="D37" s="30"/>
      <c r="E37" s="29"/>
      <c r="F37" s="31">
        <f>SUM(F33:F36)</f>
        <v>228688.60454919998</v>
      </c>
    </row>
    <row r="38" spans="1:6">
      <c r="A38" s="25">
        <v>5</v>
      </c>
      <c r="B38" s="38" t="s">
        <v>43</v>
      </c>
      <c r="C38" s="39"/>
      <c r="D38" s="40"/>
      <c r="E38" s="39"/>
      <c r="F38" s="39"/>
    </row>
    <row r="39" spans="1:6" ht="26.25">
      <c r="A39" s="25">
        <v>5.01</v>
      </c>
      <c r="B39" s="37" t="s">
        <v>44</v>
      </c>
      <c r="C39" s="24">
        <v>9</v>
      </c>
      <c r="D39" s="27" t="s">
        <v>45</v>
      </c>
      <c r="E39" s="24">
        <v>4500</v>
      </c>
      <c r="F39" s="24">
        <f>C39*E39</f>
        <v>40500</v>
      </c>
    </row>
    <row r="40" spans="1:6">
      <c r="A40" s="25"/>
      <c r="B40" s="28" t="s">
        <v>17</v>
      </c>
      <c r="C40" s="24"/>
      <c r="D40" s="24"/>
      <c r="E40" s="24"/>
      <c r="F40" s="36">
        <f>+F39</f>
        <v>40500</v>
      </c>
    </row>
    <row r="41" spans="1:6">
      <c r="A41" s="25">
        <v>6</v>
      </c>
      <c r="B41" s="32" t="s">
        <v>46</v>
      </c>
      <c r="C41" s="24"/>
      <c r="D41" s="27"/>
      <c r="E41" s="24"/>
      <c r="F41" s="24"/>
    </row>
    <row r="42" spans="1:6" ht="16.5">
      <c r="A42" s="25">
        <v>6.01</v>
      </c>
      <c r="B42" s="26" t="s">
        <v>47</v>
      </c>
      <c r="C42" s="24">
        <v>400</v>
      </c>
      <c r="D42" s="27" t="s">
        <v>48</v>
      </c>
      <c r="E42" s="24">
        <v>350</v>
      </c>
      <c r="F42" s="24">
        <f>C42*E42</f>
        <v>140000</v>
      </c>
    </row>
    <row r="43" spans="1:6">
      <c r="A43" s="25"/>
      <c r="B43" s="28" t="s">
        <v>17</v>
      </c>
      <c r="C43" s="24"/>
      <c r="D43" s="27"/>
      <c r="E43" s="24"/>
      <c r="F43" s="31">
        <f>SUM(F42:F42)</f>
        <v>140000</v>
      </c>
    </row>
    <row r="44" spans="1:6">
      <c r="A44" s="25">
        <v>7</v>
      </c>
      <c r="B44" s="32" t="s">
        <v>49</v>
      </c>
      <c r="C44" s="24"/>
      <c r="D44" s="27"/>
      <c r="E44" s="24"/>
      <c r="F44" s="24"/>
    </row>
    <row r="45" spans="1:6" ht="16.5">
      <c r="A45" s="25">
        <v>7.01</v>
      </c>
      <c r="B45" s="26" t="s">
        <v>50</v>
      </c>
      <c r="C45" s="24">
        <v>358</v>
      </c>
      <c r="D45" s="27" t="s">
        <v>20</v>
      </c>
      <c r="E45" s="24">
        <v>150</v>
      </c>
      <c r="F45" s="24">
        <f>C45*E45</f>
        <v>53700</v>
      </c>
    </row>
    <row r="46" spans="1:6" ht="16.5">
      <c r="A46" s="25">
        <v>7.02</v>
      </c>
      <c r="B46" s="26" t="s">
        <v>51</v>
      </c>
      <c r="C46" s="24">
        <v>27.42</v>
      </c>
      <c r="D46" s="27" t="s">
        <v>20</v>
      </c>
      <c r="E46" s="24">
        <v>120</v>
      </c>
      <c r="F46" s="24">
        <f t="shared" ref="F46:F47" si="1">C46*E46</f>
        <v>3290.4</v>
      </c>
    </row>
    <row r="47" spans="1:6" ht="16.5">
      <c r="A47" s="25">
        <v>7.03</v>
      </c>
      <c r="B47" s="26" t="s">
        <v>52</v>
      </c>
      <c r="C47" s="24">
        <v>188</v>
      </c>
      <c r="D47" s="27" t="s">
        <v>20</v>
      </c>
      <c r="E47" s="24">
        <v>150</v>
      </c>
      <c r="F47" s="24">
        <f t="shared" si="1"/>
        <v>28200</v>
      </c>
    </row>
    <row r="48" spans="1:6">
      <c r="A48" s="25"/>
      <c r="B48" s="28" t="s">
        <v>17</v>
      </c>
      <c r="C48" s="24"/>
      <c r="D48" s="27"/>
      <c r="E48" s="24"/>
      <c r="F48" s="31">
        <f>SUM(F45:F47)</f>
        <v>85190.399999999994</v>
      </c>
    </row>
    <row r="49" spans="1:6">
      <c r="A49" s="25">
        <v>8</v>
      </c>
      <c r="B49" s="32" t="s">
        <v>53</v>
      </c>
      <c r="C49" s="24"/>
      <c r="D49" s="27"/>
      <c r="E49" s="24"/>
      <c r="F49" s="24"/>
    </row>
    <row r="50" spans="1:6" ht="16.5">
      <c r="A50" s="25">
        <v>8.01</v>
      </c>
      <c r="B50" s="26" t="s">
        <v>54</v>
      </c>
      <c r="C50" s="24">
        <v>220.5</v>
      </c>
      <c r="D50" s="27" t="s">
        <v>20</v>
      </c>
      <c r="E50" s="24">
        <v>494.75</v>
      </c>
      <c r="F50" s="24">
        <f t="shared" ref="F50:F53" si="2">C50*E50</f>
        <v>109092.375</v>
      </c>
    </row>
    <row r="51" spans="1:6">
      <c r="A51" s="25">
        <v>8.02</v>
      </c>
      <c r="B51" s="26" t="s">
        <v>55</v>
      </c>
      <c r="C51" s="24">
        <v>1</v>
      </c>
      <c r="D51" s="27" t="s">
        <v>56</v>
      </c>
      <c r="E51" s="24">
        <v>40000</v>
      </c>
      <c r="F51" s="24">
        <f t="shared" si="2"/>
        <v>40000</v>
      </c>
    </row>
    <row r="52" spans="1:6" ht="16.5">
      <c r="A52" s="35">
        <v>8.0399999999999991</v>
      </c>
      <c r="B52" s="26" t="s">
        <v>57</v>
      </c>
      <c r="C52" s="24">
        <v>80</v>
      </c>
      <c r="D52" s="27" t="s">
        <v>20</v>
      </c>
      <c r="E52" s="24">
        <v>430</v>
      </c>
      <c r="F52" s="24">
        <f t="shared" si="2"/>
        <v>34400</v>
      </c>
    </row>
    <row r="53" spans="1:6" ht="26.25">
      <c r="A53" s="25">
        <v>8.07</v>
      </c>
      <c r="B53" s="37" t="s">
        <v>58</v>
      </c>
      <c r="C53" s="24">
        <v>26.48</v>
      </c>
      <c r="D53" s="27" t="s">
        <v>30</v>
      </c>
      <c r="E53" s="24">
        <v>1699.55</v>
      </c>
      <c r="F53" s="24">
        <f t="shared" si="2"/>
        <v>45004.084000000003</v>
      </c>
    </row>
    <row r="54" spans="1:6">
      <c r="A54" s="25"/>
      <c r="B54" s="28" t="s">
        <v>17</v>
      </c>
      <c r="C54" s="24"/>
      <c r="D54" s="24"/>
      <c r="E54" s="24"/>
      <c r="F54" s="31">
        <f>SUM(F50:F53)</f>
        <v>228496.459</v>
      </c>
    </row>
    <row r="55" spans="1:6">
      <c r="A55" s="25">
        <v>9</v>
      </c>
      <c r="B55" s="32" t="s">
        <v>59</v>
      </c>
      <c r="C55" s="24"/>
      <c r="D55" s="27"/>
      <c r="E55" s="24"/>
      <c r="F55" s="24"/>
    </row>
    <row r="56" spans="1:6">
      <c r="A56" s="25">
        <v>9.01</v>
      </c>
      <c r="B56" s="26" t="s">
        <v>60</v>
      </c>
      <c r="C56" s="41">
        <v>2</v>
      </c>
      <c r="D56" s="27" t="s">
        <v>45</v>
      </c>
      <c r="E56" s="41">
        <v>5600</v>
      </c>
      <c r="F56" s="41">
        <f>C56*E56</f>
        <v>11200</v>
      </c>
    </row>
    <row r="57" spans="1:6">
      <c r="A57" s="25">
        <v>9.02</v>
      </c>
      <c r="B57" s="26" t="s">
        <v>61</v>
      </c>
      <c r="C57" s="41">
        <v>2</v>
      </c>
      <c r="D57" s="27" t="s">
        <v>45</v>
      </c>
      <c r="E57" s="41">
        <v>3500</v>
      </c>
      <c r="F57" s="41">
        <f>C57*E57</f>
        <v>7000</v>
      </c>
    </row>
    <row r="58" spans="1:6">
      <c r="A58" s="25">
        <v>9.0299999999999994</v>
      </c>
      <c r="B58" s="26" t="s">
        <v>62</v>
      </c>
      <c r="C58" s="41">
        <v>2</v>
      </c>
      <c r="D58" s="27" t="s">
        <v>45</v>
      </c>
      <c r="E58" s="41">
        <v>650</v>
      </c>
      <c r="F58" s="41">
        <f t="shared" ref="F58:F69" si="3">C58*E58</f>
        <v>1300</v>
      </c>
    </row>
    <row r="59" spans="1:6">
      <c r="A59" s="25">
        <v>9.0399999999999991</v>
      </c>
      <c r="B59" s="26" t="s">
        <v>63</v>
      </c>
      <c r="C59" s="41">
        <v>2</v>
      </c>
      <c r="D59" s="27" t="s">
        <v>45</v>
      </c>
      <c r="E59" s="41">
        <v>3500</v>
      </c>
      <c r="F59" s="41">
        <f t="shared" si="3"/>
        <v>7000</v>
      </c>
    </row>
    <row r="60" spans="1:6">
      <c r="A60" s="25"/>
      <c r="B60" s="28" t="s">
        <v>17</v>
      </c>
      <c r="C60" s="41"/>
      <c r="D60" s="27"/>
      <c r="E60" s="41"/>
      <c r="F60" s="31">
        <f>SUM(F56:F59)</f>
        <v>26500</v>
      </c>
    </row>
    <row r="61" spans="1:6">
      <c r="A61" s="25">
        <v>10</v>
      </c>
      <c r="B61" s="32" t="s">
        <v>64</v>
      </c>
      <c r="C61" s="24"/>
      <c r="D61" s="27" t="s">
        <v>56</v>
      </c>
      <c r="E61" s="24"/>
      <c r="F61" s="41"/>
    </row>
    <row r="62" spans="1:6">
      <c r="A62" s="25">
        <v>10.01</v>
      </c>
      <c r="B62" s="26" t="s">
        <v>65</v>
      </c>
      <c r="C62" s="24">
        <v>2</v>
      </c>
      <c r="D62" s="27" t="s">
        <v>45</v>
      </c>
      <c r="E62" s="24">
        <v>5150</v>
      </c>
      <c r="F62" s="41">
        <f t="shared" si="3"/>
        <v>10300</v>
      </c>
    </row>
    <row r="63" spans="1:6">
      <c r="A63" s="25">
        <v>10.02</v>
      </c>
      <c r="B63" s="26" t="s">
        <v>66</v>
      </c>
      <c r="C63" s="24">
        <v>1</v>
      </c>
      <c r="D63" s="27" t="s">
        <v>56</v>
      </c>
      <c r="E63" s="24">
        <v>18000</v>
      </c>
      <c r="F63" s="41">
        <f t="shared" si="3"/>
        <v>18000</v>
      </c>
    </row>
    <row r="64" spans="1:6">
      <c r="A64" s="25">
        <v>10.029999999999999</v>
      </c>
      <c r="B64" s="26" t="s">
        <v>67</v>
      </c>
      <c r="C64" s="24">
        <v>6</v>
      </c>
      <c r="D64" s="27" t="s">
        <v>45</v>
      </c>
      <c r="E64" s="24">
        <v>1050</v>
      </c>
      <c r="F64" s="41">
        <f t="shared" si="3"/>
        <v>6300</v>
      </c>
    </row>
    <row r="65" spans="1:6">
      <c r="A65" s="25">
        <v>10.039999999999999</v>
      </c>
      <c r="B65" s="26" t="s">
        <v>68</v>
      </c>
      <c r="C65" s="24">
        <v>1</v>
      </c>
      <c r="D65" s="27" t="s">
        <v>56</v>
      </c>
      <c r="E65" s="24">
        <v>50000</v>
      </c>
      <c r="F65" s="41">
        <f t="shared" si="3"/>
        <v>50000</v>
      </c>
    </row>
    <row r="66" spans="1:6">
      <c r="A66" s="25">
        <v>10.050000000000001</v>
      </c>
      <c r="B66" s="26" t="s">
        <v>69</v>
      </c>
      <c r="C66" s="24">
        <v>2</v>
      </c>
      <c r="D66" s="27" t="s">
        <v>45</v>
      </c>
      <c r="E66" s="24">
        <v>2300</v>
      </c>
      <c r="F66" s="41">
        <f t="shared" si="3"/>
        <v>4600</v>
      </c>
    </row>
    <row r="67" spans="1:6">
      <c r="A67" s="25">
        <v>10.06</v>
      </c>
      <c r="B67" s="26" t="s">
        <v>70</v>
      </c>
      <c r="C67" s="24">
        <v>2</v>
      </c>
      <c r="D67" s="27" t="s">
        <v>45</v>
      </c>
      <c r="E67" s="24">
        <v>12000</v>
      </c>
      <c r="F67" s="41">
        <f t="shared" si="3"/>
        <v>24000</v>
      </c>
    </row>
    <row r="68" spans="1:6">
      <c r="A68" s="25">
        <v>10.07</v>
      </c>
      <c r="B68" s="26" t="s">
        <v>71</v>
      </c>
      <c r="C68" s="24">
        <v>1</v>
      </c>
      <c r="D68" s="27" t="s">
        <v>45</v>
      </c>
      <c r="E68" s="24">
        <v>6000</v>
      </c>
      <c r="F68" s="41">
        <f t="shared" si="3"/>
        <v>6000</v>
      </c>
    </row>
    <row r="69" spans="1:6">
      <c r="A69" s="25">
        <v>10.09</v>
      </c>
      <c r="B69" s="26" t="s">
        <v>72</v>
      </c>
      <c r="C69" s="24">
        <v>1</v>
      </c>
      <c r="D69" s="27" t="s">
        <v>45</v>
      </c>
      <c r="E69" s="24">
        <v>80000</v>
      </c>
      <c r="F69" s="41">
        <f t="shared" si="3"/>
        <v>80000</v>
      </c>
    </row>
    <row r="70" spans="1:6">
      <c r="A70" s="25"/>
      <c r="B70" s="28" t="s">
        <v>17</v>
      </c>
      <c r="C70" s="29"/>
      <c r="D70" s="30"/>
      <c r="E70" s="29"/>
      <c r="F70" s="31">
        <f>SUM(F62:F69)</f>
        <v>199200</v>
      </c>
    </row>
    <row r="71" spans="1:6">
      <c r="A71" s="25">
        <v>11</v>
      </c>
      <c r="B71" s="32" t="s">
        <v>73</v>
      </c>
      <c r="C71" s="24"/>
      <c r="D71" s="27"/>
      <c r="E71" s="24"/>
      <c r="F71" s="24"/>
    </row>
    <row r="72" spans="1:6">
      <c r="A72" s="25">
        <v>11.01</v>
      </c>
      <c r="B72" s="26" t="s">
        <v>74</v>
      </c>
      <c r="C72" s="24">
        <v>30</v>
      </c>
      <c r="D72" s="27" t="s">
        <v>45</v>
      </c>
      <c r="E72" s="24">
        <v>760</v>
      </c>
      <c r="F72" s="24">
        <f>C72*E72</f>
        <v>22800</v>
      </c>
    </row>
    <row r="73" spans="1:6">
      <c r="A73" s="25">
        <v>11.02</v>
      </c>
      <c r="B73" s="26" t="s">
        <v>75</v>
      </c>
      <c r="C73" s="24">
        <v>7</v>
      </c>
      <c r="D73" s="27" t="s">
        <v>45</v>
      </c>
      <c r="E73" s="24">
        <v>820</v>
      </c>
      <c r="F73" s="24">
        <f t="shared" ref="F73:F84" si="4">C73*E73</f>
        <v>5740</v>
      </c>
    </row>
    <row r="74" spans="1:6">
      <c r="A74" s="25">
        <v>11.03</v>
      </c>
      <c r="B74" s="26" t="s">
        <v>76</v>
      </c>
      <c r="C74" s="24">
        <v>8</v>
      </c>
      <c r="D74" s="27" t="s">
        <v>45</v>
      </c>
      <c r="E74" s="24">
        <v>980</v>
      </c>
      <c r="F74" s="24">
        <f t="shared" si="4"/>
        <v>7840</v>
      </c>
    </row>
    <row r="75" spans="1:6">
      <c r="A75" s="35">
        <v>11.04</v>
      </c>
      <c r="B75" s="26" t="s">
        <v>77</v>
      </c>
      <c r="C75" s="24">
        <v>2</v>
      </c>
      <c r="D75" s="27" t="s">
        <v>45</v>
      </c>
      <c r="E75" s="24">
        <v>870</v>
      </c>
      <c r="F75" s="24">
        <f t="shared" si="4"/>
        <v>1740</v>
      </c>
    </row>
    <row r="76" spans="1:6">
      <c r="A76" s="25">
        <v>11.05</v>
      </c>
      <c r="B76" s="26" t="s">
        <v>78</v>
      </c>
      <c r="C76" s="24">
        <v>28</v>
      </c>
      <c r="D76" s="27" t="s">
        <v>45</v>
      </c>
      <c r="E76" s="24">
        <v>990</v>
      </c>
      <c r="F76" s="24">
        <f t="shared" si="4"/>
        <v>27720</v>
      </c>
    </row>
    <row r="77" spans="1:6">
      <c r="A77" s="25">
        <v>11.06</v>
      </c>
      <c r="B77" s="26" t="s">
        <v>79</v>
      </c>
      <c r="C77" s="24">
        <v>102</v>
      </c>
      <c r="D77" s="27" t="s">
        <v>80</v>
      </c>
      <c r="E77" s="24">
        <v>486</v>
      </c>
      <c r="F77" s="24">
        <f t="shared" si="4"/>
        <v>49572</v>
      </c>
    </row>
    <row r="78" spans="1:6">
      <c r="A78" s="25">
        <v>11.07</v>
      </c>
      <c r="B78" s="33" t="s">
        <v>81</v>
      </c>
      <c r="C78" s="42">
        <v>2</v>
      </c>
      <c r="D78" s="43" t="s">
        <v>82</v>
      </c>
      <c r="E78" s="42">
        <v>2000</v>
      </c>
      <c r="F78" s="24">
        <f t="shared" si="4"/>
        <v>4000</v>
      </c>
    </row>
    <row r="79" spans="1:6">
      <c r="A79" s="25">
        <v>11.08</v>
      </c>
      <c r="B79" s="33" t="s">
        <v>83</v>
      </c>
      <c r="C79" s="42">
        <v>1</v>
      </c>
      <c r="D79" s="43" t="s">
        <v>82</v>
      </c>
      <c r="E79" s="42">
        <v>2000</v>
      </c>
      <c r="F79" s="24">
        <f t="shared" si="4"/>
        <v>2000</v>
      </c>
    </row>
    <row r="80" spans="1:6">
      <c r="A80" s="25">
        <v>11.09</v>
      </c>
      <c r="B80" s="44" t="s">
        <v>84</v>
      </c>
      <c r="C80" s="42">
        <v>1</v>
      </c>
      <c r="D80" s="43" t="s">
        <v>82</v>
      </c>
      <c r="E80" s="42">
        <v>690</v>
      </c>
      <c r="F80" s="24">
        <f t="shared" si="4"/>
        <v>690</v>
      </c>
    </row>
    <row r="81" spans="1:6">
      <c r="A81" s="25">
        <v>11.1</v>
      </c>
      <c r="B81" s="44" t="s">
        <v>85</v>
      </c>
      <c r="C81" s="42">
        <v>1</v>
      </c>
      <c r="D81" s="43" t="s">
        <v>82</v>
      </c>
      <c r="E81" s="42">
        <v>710</v>
      </c>
      <c r="F81" s="24">
        <f t="shared" si="4"/>
        <v>710</v>
      </c>
    </row>
    <row r="82" spans="1:6">
      <c r="A82" s="25">
        <v>11.11</v>
      </c>
      <c r="B82" s="26" t="s">
        <v>86</v>
      </c>
      <c r="C82" s="24">
        <v>1</v>
      </c>
      <c r="D82" s="27" t="s">
        <v>45</v>
      </c>
      <c r="E82" s="24">
        <v>8000</v>
      </c>
      <c r="F82" s="24">
        <f t="shared" si="4"/>
        <v>8000</v>
      </c>
    </row>
    <row r="83" spans="1:6">
      <c r="A83" s="25">
        <v>11.12</v>
      </c>
      <c r="B83" s="26" t="s">
        <v>87</v>
      </c>
      <c r="C83" s="24">
        <v>1</v>
      </c>
      <c r="D83" s="27" t="s">
        <v>56</v>
      </c>
      <c r="E83" s="24">
        <v>12000</v>
      </c>
      <c r="F83" s="24">
        <f t="shared" si="4"/>
        <v>12000</v>
      </c>
    </row>
    <row r="84" spans="1:6">
      <c r="A84" s="25">
        <v>11.13</v>
      </c>
      <c r="B84" s="26" t="s">
        <v>88</v>
      </c>
      <c r="C84" s="24">
        <v>1</v>
      </c>
      <c r="D84" s="27" t="s">
        <v>56</v>
      </c>
      <c r="E84" s="24">
        <v>25000</v>
      </c>
      <c r="F84" s="24">
        <f t="shared" si="4"/>
        <v>25000</v>
      </c>
    </row>
    <row r="85" spans="1:6">
      <c r="A85" s="25"/>
      <c r="B85" s="28" t="s">
        <v>17</v>
      </c>
      <c r="C85" s="29"/>
      <c r="D85" s="30"/>
      <c r="E85" s="29"/>
      <c r="F85" s="31">
        <f>SUM(F72:F84)</f>
        <v>167812</v>
      </c>
    </row>
    <row r="86" spans="1:6">
      <c r="A86" s="405" t="s">
        <v>89</v>
      </c>
      <c r="B86" s="406"/>
      <c r="C86" s="406"/>
      <c r="D86" s="406"/>
      <c r="E86" s="406"/>
      <c r="F86" s="407"/>
    </row>
    <row r="87" spans="1:6">
      <c r="A87" s="25">
        <v>12</v>
      </c>
      <c r="B87" s="32" t="s">
        <v>90</v>
      </c>
      <c r="C87" s="24"/>
      <c r="D87" s="24"/>
      <c r="E87" s="24"/>
      <c r="F87" s="24"/>
    </row>
    <row r="88" spans="1:6" ht="16.5">
      <c r="A88" s="25">
        <v>12.01</v>
      </c>
      <c r="B88" s="45" t="s">
        <v>91</v>
      </c>
      <c r="C88" s="24">
        <v>4.6399999999999997</v>
      </c>
      <c r="D88" s="27" t="s">
        <v>20</v>
      </c>
      <c r="E88" s="24">
        <v>21161.52</v>
      </c>
      <c r="F88" s="24">
        <f>C88*E88</f>
        <v>98189.452799999999</v>
      </c>
    </row>
    <row r="89" spans="1:6">
      <c r="A89" s="25">
        <v>12.02</v>
      </c>
      <c r="B89" s="45" t="s">
        <v>92</v>
      </c>
      <c r="C89" s="24">
        <v>5.38</v>
      </c>
      <c r="D89" s="27" t="s">
        <v>93</v>
      </c>
      <c r="E89" s="24">
        <v>28192.25</v>
      </c>
      <c r="F89" s="24">
        <f>C89*E89</f>
        <v>151674.30499999999</v>
      </c>
    </row>
    <row r="90" spans="1:6" ht="16.5">
      <c r="A90" s="25">
        <v>12.03</v>
      </c>
      <c r="B90" s="45" t="s">
        <v>94</v>
      </c>
      <c r="C90" s="24">
        <v>102.06</v>
      </c>
      <c r="D90" s="27" t="s">
        <v>20</v>
      </c>
      <c r="E90" s="24">
        <v>968.73</v>
      </c>
      <c r="F90" s="24">
        <f>C90*E90</f>
        <v>98868.583800000008</v>
      </c>
    </row>
    <row r="91" spans="1:6">
      <c r="A91" s="25">
        <v>12.04</v>
      </c>
      <c r="B91" s="45" t="s">
        <v>95</v>
      </c>
      <c r="C91" s="24">
        <v>42.16</v>
      </c>
      <c r="D91" s="27" t="s">
        <v>24</v>
      </c>
      <c r="E91" s="24">
        <v>38.5</v>
      </c>
      <c r="F91" s="24">
        <f>C91*E91</f>
        <v>1623.1599999999999</v>
      </c>
    </row>
    <row r="92" spans="1:6">
      <c r="A92" s="25">
        <v>12.05</v>
      </c>
      <c r="B92" s="45" t="s">
        <v>96</v>
      </c>
      <c r="C92" s="24">
        <v>204</v>
      </c>
      <c r="D92" s="27" t="s">
        <v>24</v>
      </c>
      <c r="E92" s="24">
        <v>340</v>
      </c>
      <c r="F92" s="24">
        <f t="shared" ref="F92:F101" si="5">C92*E92</f>
        <v>69360</v>
      </c>
    </row>
    <row r="93" spans="1:6">
      <c r="A93" s="25">
        <v>12.06</v>
      </c>
      <c r="B93" s="26" t="s">
        <v>97</v>
      </c>
      <c r="C93" s="24">
        <v>42.21</v>
      </c>
      <c r="D93" s="27" t="s">
        <v>24</v>
      </c>
      <c r="E93" s="24">
        <v>340</v>
      </c>
      <c r="F93" s="24">
        <f>C93*E93</f>
        <v>14351.4</v>
      </c>
    </row>
    <row r="94" spans="1:6">
      <c r="A94" s="25">
        <v>12.07</v>
      </c>
      <c r="B94" s="34" t="s">
        <v>98</v>
      </c>
      <c r="C94" s="24">
        <v>153.6</v>
      </c>
      <c r="D94" s="27" t="s">
        <v>30</v>
      </c>
      <c r="E94" s="24">
        <v>70</v>
      </c>
      <c r="F94" s="24">
        <f t="shared" si="5"/>
        <v>10752</v>
      </c>
    </row>
    <row r="95" spans="1:6">
      <c r="A95" s="25">
        <v>12.08</v>
      </c>
      <c r="B95" s="26" t="s">
        <v>33</v>
      </c>
      <c r="C95" s="24">
        <v>315</v>
      </c>
      <c r="D95" s="27" t="s">
        <v>30</v>
      </c>
      <c r="E95" s="24">
        <v>65</v>
      </c>
      <c r="F95" s="24">
        <f t="shared" si="5"/>
        <v>20475</v>
      </c>
    </row>
    <row r="96" spans="1:6">
      <c r="A96" s="25">
        <v>12.09</v>
      </c>
      <c r="B96" s="26" t="s">
        <v>99</v>
      </c>
      <c r="C96" s="24">
        <v>157.5</v>
      </c>
      <c r="D96" s="27" t="s">
        <v>30</v>
      </c>
      <c r="E96" s="24">
        <v>70</v>
      </c>
      <c r="F96" s="24">
        <f t="shared" si="5"/>
        <v>11025</v>
      </c>
    </row>
    <row r="97" spans="1:6">
      <c r="A97" s="25">
        <v>12.1</v>
      </c>
      <c r="B97" s="33" t="s">
        <v>100</v>
      </c>
      <c r="C97" s="24">
        <v>1</v>
      </c>
      <c r="D97" s="27" t="s">
        <v>56</v>
      </c>
      <c r="E97" s="24">
        <v>8550</v>
      </c>
      <c r="F97" s="24">
        <f t="shared" si="5"/>
        <v>8550</v>
      </c>
    </row>
    <row r="98" spans="1:6" ht="16.5">
      <c r="A98" s="25">
        <v>12.11</v>
      </c>
      <c r="B98" s="33" t="s">
        <v>101</v>
      </c>
      <c r="C98" s="24">
        <v>17.86</v>
      </c>
      <c r="D98" s="27" t="s">
        <v>20</v>
      </c>
      <c r="E98" s="24">
        <v>885</v>
      </c>
      <c r="F98" s="24">
        <f t="shared" si="5"/>
        <v>15806.1</v>
      </c>
    </row>
    <row r="99" spans="1:6">
      <c r="A99" s="25">
        <v>12.12</v>
      </c>
      <c r="B99" s="33" t="s">
        <v>102</v>
      </c>
      <c r="C99" s="24">
        <v>1</v>
      </c>
      <c r="D99" s="27" t="s">
        <v>56</v>
      </c>
      <c r="E99" s="24">
        <v>2500</v>
      </c>
      <c r="F99" s="24">
        <f t="shared" si="5"/>
        <v>2500</v>
      </c>
    </row>
    <row r="100" spans="1:6" ht="16.5">
      <c r="A100" s="25">
        <v>12.13</v>
      </c>
      <c r="B100" s="33" t="s">
        <v>103</v>
      </c>
      <c r="C100" s="24">
        <v>127.77</v>
      </c>
      <c r="D100" s="27" t="s">
        <v>20</v>
      </c>
      <c r="E100" s="24">
        <v>400</v>
      </c>
      <c r="F100" s="24">
        <f t="shared" si="5"/>
        <v>51108</v>
      </c>
    </row>
    <row r="101" spans="1:6" ht="16.5">
      <c r="A101" s="25">
        <v>12.14</v>
      </c>
      <c r="B101" s="33" t="s">
        <v>104</v>
      </c>
      <c r="C101" s="24">
        <v>84.5</v>
      </c>
      <c r="D101" s="27" t="s">
        <v>20</v>
      </c>
      <c r="E101" s="24">
        <v>6500</v>
      </c>
      <c r="F101" s="24">
        <f t="shared" si="5"/>
        <v>549250</v>
      </c>
    </row>
    <row r="102" spans="1:6">
      <c r="A102" s="25"/>
      <c r="B102" s="28" t="s">
        <v>17</v>
      </c>
      <c r="C102" s="24"/>
      <c r="D102" s="24"/>
      <c r="E102" s="24"/>
      <c r="F102" s="31">
        <f>SUM(F88:F101)</f>
        <v>1103533.0016000001</v>
      </c>
    </row>
    <row r="103" spans="1:6">
      <c r="A103" s="25"/>
      <c r="B103" s="28"/>
      <c r="C103" s="24"/>
      <c r="D103" s="24"/>
      <c r="E103" s="24"/>
      <c r="F103" s="24"/>
    </row>
    <row r="104" spans="1:6">
      <c r="A104" s="25">
        <v>14</v>
      </c>
      <c r="B104" s="46" t="s">
        <v>105</v>
      </c>
      <c r="C104" s="24"/>
      <c r="D104" s="27"/>
      <c r="E104" s="24"/>
      <c r="F104" s="24"/>
    </row>
    <row r="105" spans="1:6">
      <c r="A105" s="25">
        <v>14.01</v>
      </c>
      <c r="B105" s="26" t="s">
        <v>106</v>
      </c>
      <c r="C105" s="24">
        <v>1</v>
      </c>
      <c r="D105" s="27" t="s">
        <v>56</v>
      </c>
      <c r="E105" s="24">
        <v>4583.3900000000003</v>
      </c>
      <c r="F105" s="24">
        <f>E105*C105</f>
        <v>4583.3900000000003</v>
      </c>
    </row>
    <row r="106" spans="1:6">
      <c r="A106" s="25"/>
      <c r="B106" s="28" t="s">
        <v>17</v>
      </c>
      <c r="C106" s="24"/>
      <c r="D106" s="30"/>
      <c r="E106" s="24"/>
      <c r="F106" s="31">
        <f>+F105</f>
        <v>4583.3900000000003</v>
      </c>
    </row>
    <row r="107" spans="1:6">
      <c r="A107" s="405" t="s">
        <v>107</v>
      </c>
      <c r="B107" s="406"/>
      <c r="C107" s="406"/>
      <c r="D107" s="406"/>
      <c r="E107" s="406"/>
      <c r="F107" s="31">
        <f>SUM(F12+F15+F31+F37+F40+F43+F48+F54+F60+F70+F85+F102+F106)</f>
        <v>2641479.9380532005</v>
      </c>
    </row>
    <row r="108" spans="1:6">
      <c r="A108" s="47"/>
      <c r="B108" s="48"/>
      <c r="C108" s="47"/>
      <c r="D108" s="49"/>
      <c r="E108" s="47"/>
      <c r="F108" s="47"/>
    </row>
    <row r="109" spans="1:6" s="55" customFormat="1" ht="12.75">
      <c r="A109" s="50"/>
      <c r="B109" s="51" t="s">
        <v>108</v>
      </c>
      <c r="C109" s="52"/>
      <c r="D109" s="53"/>
      <c r="E109" s="54"/>
      <c r="F109" s="52"/>
    </row>
    <row r="110" spans="1:6" s="55" customFormat="1" ht="12.75">
      <c r="A110" s="56"/>
      <c r="B110" s="57" t="s">
        <v>109</v>
      </c>
      <c r="C110" s="58">
        <v>0.1</v>
      </c>
      <c r="D110" s="59"/>
      <c r="E110" s="60"/>
      <c r="F110" s="61">
        <f>C110*F107</f>
        <v>264147.99380532006</v>
      </c>
    </row>
    <row r="111" spans="1:6" s="55" customFormat="1" ht="12.75">
      <c r="A111" s="56"/>
      <c r="B111" s="62" t="s">
        <v>110</v>
      </c>
      <c r="C111" s="58">
        <v>0.03</v>
      </c>
      <c r="D111" s="59"/>
      <c r="E111" s="60"/>
      <c r="F111" s="61">
        <f>C111*F107</f>
        <v>79244.398141596015</v>
      </c>
    </row>
    <row r="112" spans="1:6" s="55" customFormat="1" ht="12.75">
      <c r="A112" s="56"/>
      <c r="B112" s="62" t="s">
        <v>111</v>
      </c>
      <c r="C112" s="58">
        <v>0.03</v>
      </c>
      <c r="D112" s="59"/>
      <c r="E112" s="60"/>
      <c r="F112" s="61">
        <f>C112*F107</f>
        <v>79244.398141596015</v>
      </c>
    </row>
    <row r="113" spans="1:6" s="55" customFormat="1" ht="12.75">
      <c r="A113" s="56"/>
      <c r="B113" s="62" t="s">
        <v>112</v>
      </c>
      <c r="C113" s="58">
        <v>0.05</v>
      </c>
      <c r="D113" s="59"/>
      <c r="E113" s="60"/>
      <c r="F113" s="61">
        <f>C113*F107</f>
        <v>132073.99690266003</v>
      </c>
    </row>
    <row r="114" spans="1:6" s="55" customFormat="1" ht="12.75">
      <c r="A114" s="56"/>
      <c r="B114" s="62" t="s">
        <v>113</v>
      </c>
      <c r="C114" s="58">
        <v>0.01</v>
      </c>
      <c r="D114" s="27"/>
      <c r="E114" s="63"/>
      <c r="F114" s="61">
        <f>C114*F107</f>
        <v>26414.799380532004</v>
      </c>
    </row>
    <row r="115" spans="1:6" s="55" customFormat="1" ht="12.75">
      <c r="A115" s="56"/>
      <c r="B115" s="62" t="s">
        <v>114</v>
      </c>
      <c r="C115" s="58">
        <v>0.03</v>
      </c>
      <c r="D115" s="59"/>
      <c r="E115" s="60"/>
      <c r="F115" s="61">
        <f>C115*F107</f>
        <v>79244.398141596015</v>
      </c>
    </row>
    <row r="116" spans="1:6" s="55" customFormat="1" ht="12.75">
      <c r="A116" s="56"/>
      <c r="B116" s="62" t="s">
        <v>115</v>
      </c>
      <c r="C116" s="58">
        <v>0.05</v>
      </c>
      <c r="D116" s="59"/>
      <c r="E116" s="60"/>
      <c r="F116" s="61">
        <f>C116*F107</f>
        <v>132073.99690266003</v>
      </c>
    </row>
    <row r="117" spans="1:6" s="55" customFormat="1" ht="12.75">
      <c r="A117" s="56"/>
      <c r="B117" s="62" t="s">
        <v>116</v>
      </c>
      <c r="C117" s="58">
        <v>1E-3</v>
      </c>
      <c r="D117" s="59"/>
      <c r="E117" s="60"/>
      <c r="F117" s="61">
        <f>C117*F107</f>
        <v>2641.4799380532004</v>
      </c>
    </row>
    <row r="118" spans="1:6" s="55" customFormat="1" ht="12.75">
      <c r="A118" s="56"/>
      <c r="B118" s="62" t="s">
        <v>117</v>
      </c>
      <c r="C118" s="58">
        <v>0.18</v>
      </c>
      <c r="D118" s="59"/>
      <c r="E118" s="60"/>
      <c r="F118" s="61">
        <f>F110*C118</f>
        <v>47546.638884957611</v>
      </c>
    </row>
    <row r="119" spans="1:6" s="55" customFormat="1" ht="15" customHeight="1">
      <c r="A119" s="405" t="s">
        <v>118</v>
      </c>
      <c r="B119" s="406"/>
      <c r="C119" s="406"/>
      <c r="D119" s="406"/>
      <c r="E119" s="406"/>
      <c r="F119" s="64">
        <f>SUM(F110:F118)</f>
        <v>842632.10023897095</v>
      </c>
    </row>
    <row r="120" spans="1:6" s="55" customFormat="1" ht="13.5" thickBot="1">
      <c r="A120" s="65"/>
      <c r="B120" s="66"/>
      <c r="C120" s="67"/>
      <c r="D120" s="68"/>
      <c r="E120" s="69"/>
      <c r="F120" s="67"/>
    </row>
    <row r="121" spans="1:6" s="55" customFormat="1" ht="13.5" thickBot="1">
      <c r="A121" s="70"/>
      <c r="B121" s="71" t="s">
        <v>119</v>
      </c>
      <c r="C121" s="72"/>
      <c r="D121" s="73"/>
      <c r="E121" s="74"/>
      <c r="F121" s="75">
        <f>F107+F119</f>
        <v>3484112.0382921714</v>
      </c>
    </row>
    <row r="123" spans="1:6">
      <c r="A123" s="48"/>
      <c r="B123" s="76"/>
      <c r="C123" s="34"/>
      <c r="D123" s="34"/>
      <c r="E123" s="34"/>
      <c r="F123" s="34"/>
    </row>
    <row r="124" spans="1:6">
      <c r="A124" s="401" t="s">
        <v>120</v>
      </c>
      <c r="B124" s="402"/>
      <c r="C124" s="402"/>
      <c r="D124" s="402"/>
      <c r="E124" s="402"/>
      <c r="F124" s="402"/>
    </row>
  </sheetData>
  <mergeCells count="6">
    <mergeCell ref="A124:F124"/>
    <mergeCell ref="A1:F1"/>
    <mergeCell ref="A7:F7"/>
    <mergeCell ref="A86:F86"/>
    <mergeCell ref="A107:E107"/>
    <mergeCell ref="A119:E119"/>
  </mergeCells>
  <pageMargins left="0.51181102362204722" right="0.11811023622047245" top="0.74803149606299213" bottom="0.74803149606299213" header="0.31496062992125984" footer="0.31496062992125984"/>
  <pageSetup paperSize="9" orientation="portrait"/>
  <headerFooter>
    <oddFooter>&amp;RPágina &amp;P de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1"/>
  <sheetViews>
    <sheetView showGridLines="0" view="pageBreakPreview" topLeftCell="A100" zoomScale="80" zoomScaleNormal="64" zoomScaleSheetLayoutView="80" zoomScalePageLayoutView="64" workbookViewId="0">
      <selection activeCell="M262" sqref="M262:N262"/>
    </sheetView>
  </sheetViews>
  <sheetFormatPr baseColWidth="10" defaultColWidth="9.83203125" defaultRowHeight="12.75"/>
  <cols>
    <col min="1" max="1" width="7.1640625" style="99" customWidth="1"/>
    <col min="2" max="2" width="67.33203125" style="99" bestFit="1" customWidth="1"/>
    <col min="3" max="3" width="14.1640625" style="99" bestFit="1" customWidth="1"/>
    <col min="4" max="4" width="11" style="99" bestFit="1" customWidth="1"/>
    <col min="5" max="5" width="12.33203125" style="99" customWidth="1"/>
    <col min="6" max="6" width="31.83203125" style="96" bestFit="1" customWidth="1"/>
    <col min="7" max="7" width="0.5" style="99" customWidth="1"/>
    <col min="8" max="9" width="10.83203125" style="99" customWidth="1"/>
    <col min="10" max="10" width="21.6640625" style="99" bestFit="1" customWidth="1"/>
    <col min="11" max="11" width="1.5" style="99" customWidth="1"/>
    <col min="12" max="13" width="10.83203125" style="99" customWidth="1"/>
    <col min="14" max="14" width="25.6640625" style="99" bestFit="1" customWidth="1"/>
    <col min="15" max="15" width="1.1640625" style="99" customWidth="1"/>
    <col min="16" max="16" width="7.6640625" style="99" customWidth="1"/>
    <col min="17" max="17" width="14.83203125" style="99" customWidth="1"/>
    <col min="18" max="18" width="22.6640625" style="99" bestFit="1" customWidth="1"/>
    <col min="19" max="19" width="14.5" style="99" customWidth="1"/>
    <col min="20" max="20" width="14.5" style="99" bestFit="1" customWidth="1"/>
    <col min="21" max="16384" width="9.83203125" style="99"/>
  </cols>
  <sheetData>
    <row r="1" spans="1:18">
      <c r="A1" s="452" t="s">
        <v>121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</row>
    <row r="2" spans="1:18">
      <c r="A2" s="460" t="s">
        <v>122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</row>
    <row r="3" spans="1:18" ht="15.75">
      <c r="A3" s="459" t="s">
        <v>123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</row>
    <row r="4" spans="1:18" ht="16.5">
      <c r="A4" s="464" t="s">
        <v>124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</row>
    <row r="5" spans="1:18" ht="16.5" customHeight="1">
      <c r="A5" s="463" t="s">
        <v>125</v>
      </c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463"/>
    </row>
    <row r="6" spans="1:18" ht="16.5">
      <c r="A6" s="100"/>
      <c r="B6" s="104"/>
      <c r="C6" s="101"/>
      <c r="D6" s="102"/>
      <c r="E6" s="296"/>
      <c r="F6" s="296"/>
      <c r="G6" s="296"/>
      <c r="H6" s="296"/>
      <c r="I6" s="296"/>
      <c r="J6" s="296"/>
      <c r="K6" s="296"/>
      <c r="L6" s="296"/>
      <c r="M6" s="316"/>
      <c r="N6" s="392" t="s">
        <v>126</v>
      </c>
      <c r="O6" s="392"/>
      <c r="Q6" s="461">
        <v>3463306.45</v>
      </c>
      <c r="R6" s="461"/>
    </row>
    <row r="7" spans="1:18" ht="16.5">
      <c r="A7" s="100"/>
      <c r="B7" s="104"/>
      <c r="C7" s="101"/>
      <c r="D7" s="102"/>
      <c r="E7" s="296"/>
      <c r="F7" s="296"/>
      <c r="G7" s="296"/>
      <c r="H7" s="296"/>
      <c r="I7" s="296"/>
      <c r="J7" s="296"/>
      <c r="K7" s="296"/>
      <c r="L7" s="296"/>
      <c r="M7" s="316"/>
      <c r="N7" s="392" t="s">
        <v>127</v>
      </c>
      <c r="O7" s="392"/>
      <c r="Q7" s="99" t="s">
        <v>128</v>
      </c>
      <c r="R7" s="349">
        <f>Q6*0.2</f>
        <v>692661.29</v>
      </c>
    </row>
    <row r="8" spans="1:18" ht="16.5">
      <c r="A8" s="100"/>
      <c r="B8" s="104"/>
      <c r="C8" s="101"/>
      <c r="D8" s="102"/>
      <c r="E8" s="101"/>
      <c r="F8" s="168"/>
      <c r="G8" s="103"/>
      <c r="I8" s="458"/>
      <c r="J8" s="458"/>
      <c r="K8" s="392"/>
      <c r="N8" s="392"/>
      <c r="O8" s="392" t="s">
        <v>129</v>
      </c>
      <c r="Q8" s="317" t="s">
        <v>130</v>
      </c>
      <c r="R8" s="322">
        <f>R267/Q6</f>
        <v>0.70834291602884603</v>
      </c>
    </row>
    <row r="9" spans="1:18" ht="17.25" thickBot="1">
      <c r="A9" s="100"/>
      <c r="B9" s="104"/>
      <c r="C9" s="101"/>
      <c r="D9" s="102"/>
      <c r="E9" s="101"/>
      <c r="F9" s="168"/>
      <c r="G9" s="103"/>
      <c r="I9" s="392"/>
      <c r="J9" s="392"/>
      <c r="K9" s="392"/>
      <c r="N9" s="105"/>
      <c r="O9" s="392" t="s">
        <v>131</v>
      </c>
      <c r="Q9" s="462">
        <v>43868</v>
      </c>
      <c r="R9" s="462"/>
    </row>
    <row r="10" spans="1:18" s="106" customFormat="1" ht="17.25" thickBot="1">
      <c r="A10" s="453" t="s">
        <v>132</v>
      </c>
      <c r="B10" s="453"/>
      <c r="C10" s="453"/>
      <c r="D10" s="453"/>
      <c r="E10" s="453"/>
      <c r="F10" s="454"/>
      <c r="G10" s="332"/>
      <c r="H10" s="455" t="s">
        <v>133</v>
      </c>
      <c r="I10" s="456"/>
      <c r="J10" s="457"/>
      <c r="K10"/>
      <c r="L10" s="455" t="s">
        <v>134</v>
      </c>
      <c r="M10" s="456"/>
      <c r="N10" s="457"/>
      <c r="O10" s="388"/>
      <c r="P10" s="455" t="s">
        <v>135</v>
      </c>
      <c r="Q10" s="456"/>
      <c r="R10" s="457"/>
    </row>
    <row r="11" spans="1:18" s="308" customFormat="1">
      <c r="A11" s="304" t="s">
        <v>6</v>
      </c>
      <c r="B11" s="303" t="s">
        <v>7</v>
      </c>
      <c r="C11" s="304" t="s">
        <v>8</v>
      </c>
      <c r="D11" s="303" t="s">
        <v>9</v>
      </c>
      <c r="E11" s="305" t="s">
        <v>10</v>
      </c>
      <c r="F11" s="305" t="s">
        <v>11</v>
      </c>
      <c r="G11" s="306"/>
      <c r="H11" s="333" t="s">
        <v>130</v>
      </c>
      <c r="I11" s="333" t="s">
        <v>136</v>
      </c>
      <c r="J11" s="334" t="s">
        <v>137</v>
      </c>
      <c r="K11" s="307"/>
      <c r="L11" s="335" t="s">
        <v>130</v>
      </c>
      <c r="M11" s="311" t="s">
        <v>136</v>
      </c>
      <c r="N11" s="312" t="s">
        <v>128</v>
      </c>
      <c r="O11" s="311"/>
      <c r="P11" s="313" t="s">
        <v>130</v>
      </c>
      <c r="Q11" s="314" t="s">
        <v>136</v>
      </c>
      <c r="R11" s="312" t="s">
        <v>128</v>
      </c>
    </row>
    <row r="12" spans="1:18">
      <c r="A12" s="110">
        <v>1</v>
      </c>
      <c r="B12" s="111" t="s">
        <v>12</v>
      </c>
      <c r="C12" s="112"/>
      <c r="D12" s="113"/>
      <c r="E12" s="112"/>
      <c r="F12" s="162"/>
      <c r="G12" s="114"/>
      <c r="H12" s="242"/>
      <c r="I12" s="242"/>
      <c r="J12" s="242"/>
      <c r="K12"/>
      <c r="L12" s="299"/>
      <c r="M12" s="254"/>
      <c r="N12" s="254"/>
      <c r="O12" s="255"/>
      <c r="P12" s="254"/>
      <c r="Q12" s="254"/>
      <c r="R12" s="256"/>
    </row>
    <row r="13" spans="1:18" ht="15">
      <c r="A13" s="115">
        <v>1.01</v>
      </c>
      <c r="B13" s="116" t="s">
        <v>13</v>
      </c>
      <c r="C13" s="117">
        <v>96</v>
      </c>
      <c r="D13" s="118" t="s">
        <v>138</v>
      </c>
      <c r="E13" s="117">
        <v>150</v>
      </c>
      <c r="F13" s="162">
        <f>C13*E13</f>
        <v>14400</v>
      </c>
      <c r="G13" s="114"/>
      <c r="H13" s="95">
        <f>+I13/C13</f>
        <v>1</v>
      </c>
      <c r="I13" s="3">
        <v>96</v>
      </c>
      <c r="J13" s="4">
        <f>+I13*E13</f>
        <v>14400</v>
      </c>
      <c r="K13"/>
      <c r="L13" s="95">
        <f>M13/C13</f>
        <v>0</v>
      </c>
      <c r="M13" s="298">
        <v>0</v>
      </c>
      <c r="N13" s="4">
        <f>M13*E13</f>
        <v>0</v>
      </c>
      <c r="O13" s="2"/>
      <c r="P13" s="5">
        <f>Q13/C13</f>
        <v>1</v>
      </c>
      <c r="Q13" s="79">
        <f>+M13+I13</f>
        <v>96</v>
      </c>
      <c r="R13" s="1">
        <f>+Q13*E13</f>
        <v>14400</v>
      </c>
    </row>
    <row r="14" spans="1:18">
      <c r="A14" s="115">
        <v>1.02</v>
      </c>
      <c r="B14" s="116" t="s">
        <v>15</v>
      </c>
      <c r="C14" s="117">
        <v>1</v>
      </c>
      <c r="D14" s="118" t="s">
        <v>16</v>
      </c>
      <c r="E14" s="117">
        <v>3000</v>
      </c>
      <c r="F14" s="162">
        <f>C14*E14</f>
        <v>3000</v>
      </c>
      <c r="G14" s="114"/>
      <c r="H14" s="95">
        <f>+I14/C14</f>
        <v>1</v>
      </c>
      <c r="I14" s="3">
        <v>1</v>
      </c>
      <c r="J14" s="4">
        <f>+I14*E14</f>
        <v>3000</v>
      </c>
      <c r="K14"/>
      <c r="L14" s="95">
        <f>M14/C14</f>
        <v>0</v>
      </c>
      <c r="M14" s="298">
        <v>0</v>
      </c>
      <c r="N14" s="4">
        <f>M14*E14</f>
        <v>0</v>
      </c>
      <c r="O14" s="2"/>
      <c r="P14" s="5">
        <f>Q14/C14</f>
        <v>1</v>
      </c>
      <c r="Q14" s="79">
        <f>+M14+I14</f>
        <v>1</v>
      </c>
      <c r="R14" s="1">
        <f>+Q14*E14</f>
        <v>3000</v>
      </c>
    </row>
    <row r="15" spans="1:18">
      <c r="A15" s="115"/>
      <c r="B15" s="119"/>
      <c r="C15"/>
      <c r="D15"/>
      <c r="E15"/>
      <c r="F15" s="169">
        <f>SUM(F13:F14)</f>
        <v>17400</v>
      </c>
      <c r="G15" s="120"/>
      <c r="H15"/>
      <c r="I15"/>
      <c r="J15" s="81">
        <f>SUM(J13:J14)</f>
        <v>17400</v>
      </c>
      <c r="K15"/>
      <c r="L15"/>
      <c r="M15"/>
      <c r="N15" s="81">
        <f>SUM(N13:N14)</f>
        <v>0</v>
      </c>
      <c r="O15" s="2"/>
      <c r="P15"/>
      <c r="Q15"/>
      <c r="R15" s="6">
        <f>SUM(R13:R14)</f>
        <v>17400</v>
      </c>
    </row>
    <row r="16" spans="1:18">
      <c r="A16" s="115">
        <v>2</v>
      </c>
      <c r="B16" s="121" t="s">
        <v>18</v>
      </c>
      <c r="C16"/>
      <c r="D16"/>
      <c r="E16"/>
      <c r="F16"/>
      <c r="G16" s="114"/>
      <c r="H16"/>
      <c r="I16"/>
      <c r="J16" s="242"/>
      <c r="K16"/>
      <c r="L16"/>
      <c r="M16"/>
      <c r="N16" s="246"/>
      <c r="O16" s="247"/>
      <c r="P16"/>
      <c r="Q16"/>
      <c r="R16" s="248"/>
    </row>
    <row r="17" spans="1:18" ht="15">
      <c r="A17" s="115">
        <v>2.0099999999999998</v>
      </c>
      <c r="B17" s="116" t="s">
        <v>19</v>
      </c>
      <c r="C17" s="117">
        <v>20</v>
      </c>
      <c r="D17" s="118" t="s">
        <v>139</v>
      </c>
      <c r="E17" s="117">
        <v>885</v>
      </c>
      <c r="F17" s="162">
        <f>C17*E17</f>
        <v>17700</v>
      </c>
      <c r="G17" s="114"/>
      <c r="H17" s="84">
        <f>+I17/C17</f>
        <v>1</v>
      </c>
      <c r="I17" s="3">
        <v>20</v>
      </c>
      <c r="J17" s="4">
        <f>+I17*E17</f>
        <v>17700</v>
      </c>
      <c r="K17"/>
      <c r="L17" s="95">
        <f>M17/C17</f>
        <v>0</v>
      </c>
      <c r="M17" s="3">
        <v>0</v>
      </c>
      <c r="N17" s="4">
        <f>M17*E17</f>
        <v>0</v>
      </c>
      <c r="O17" s="2"/>
      <c r="P17" s="5">
        <f>Q17/C17</f>
        <v>1</v>
      </c>
      <c r="Q17" s="3">
        <f>+M17+I17</f>
        <v>20</v>
      </c>
      <c r="R17" s="1">
        <f>+Q17*E17</f>
        <v>17700</v>
      </c>
    </row>
    <row r="18" spans="1:18">
      <c r="A18" s="115"/>
      <c r="B18" s="119"/>
      <c r="C18"/>
      <c r="D18"/>
      <c r="E18"/>
      <c r="F18" s="169">
        <f>+F17</f>
        <v>17700</v>
      </c>
      <c r="G18" s="120"/>
      <c r="H18"/>
      <c r="I18"/>
      <c r="J18" s="81">
        <f>SUM(J16:J17)</f>
        <v>17700</v>
      </c>
      <c r="K18"/>
      <c r="L18"/>
      <c r="M18"/>
      <c r="N18" s="4">
        <f>SUM(N16:N17)</f>
        <v>0</v>
      </c>
      <c r="O18" s="2"/>
      <c r="P18"/>
      <c r="Q18"/>
      <c r="R18" s="81">
        <f>SUM(R16:R17)</f>
        <v>17700</v>
      </c>
    </row>
    <row r="19" spans="1:18">
      <c r="A19" s="115">
        <v>3</v>
      </c>
      <c r="B19" s="121" t="s">
        <v>21</v>
      </c>
      <c r="C19"/>
      <c r="D19"/>
      <c r="E19"/>
      <c r="F19"/>
      <c r="G19" s="114"/>
      <c r="H19"/>
      <c r="I19"/>
      <c r="J19" s="242"/>
      <c r="K19"/>
      <c r="L19" s="247"/>
      <c r="M19" s="247"/>
      <c r="N19" s="247"/>
      <c r="O19" s="247"/>
      <c r="P19" s="247"/>
      <c r="Q19" s="247"/>
      <c r="R19" s="249"/>
    </row>
    <row r="20" spans="1:18" ht="15">
      <c r="A20" s="115">
        <v>3.01</v>
      </c>
      <c r="B20" s="116" t="s">
        <v>22</v>
      </c>
      <c r="C20" s="117">
        <v>115</v>
      </c>
      <c r="D20" s="118" t="s">
        <v>139</v>
      </c>
      <c r="E20" s="117">
        <v>38.5</v>
      </c>
      <c r="F20" s="162">
        <f t="shared" ref="F20:F33" si="0">C20*E20</f>
        <v>4427.5</v>
      </c>
      <c r="G20" s="114"/>
      <c r="H20" s="84">
        <f t="shared" ref="H20:H33" si="1">+I20/C20</f>
        <v>0.35407913043478256</v>
      </c>
      <c r="I20" s="3">
        <v>40.719099999999997</v>
      </c>
      <c r="J20" s="4">
        <f t="shared" ref="J20:J33" si="2">+I20*E20</f>
        <v>1567.68535</v>
      </c>
      <c r="K20"/>
      <c r="L20" s="95">
        <f t="shared" ref="L20:L33" si="3">M20/C20</f>
        <v>0</v>
      </c>
      <c r="M20" s="3">
        <v>0</v>
      </c>
      <c r="N20" s="4">
        <f t="shared" ref="N20:N33" si="4">M20*E20</f>
        <v>0</v>
      </c>
      <c r="O20" s="2"/>
      <c r="P20" s="5">
        <f>Q20/C20</f>
        <v>0.35407913043478256</v>
      </c>
      <c r="Q20" s="3">
        <f t="shared" ref="Q20:Q33" si="5">+M20+I20</f>
        <v>40.719099999999997</v>
      </c>
      <c r="R20" s="4">
        <f t="shared" ref="R20:R33" si="6">+Q20*E20</f>
        <v>1567.68535</v>
      </c>
    </row>
    <row r="21" spans="1:18">
      <c r="A21" s="115">
        <v>3.02</v>
      </c>
      <c r="B21" s="116" t="s">
        <v>23</v>
      </c>
      <c r="C21" s="117">
        <v>150</v>
      </c>
      <c r="D21" s="118" t="s">
        <v>24</v>
      </c>
      <c r="E21" s="117">
        <v>40</v>
      </c>
      <c r="F21" s="162">
        <f t="shared" si="0"/>
        <v>6000</v>
      </c>
      <c r="G21" s="114"/>
      <c r="H21" s="84">
        <f t="shared" si="1"/>
        <v>0.32850733333333332</v>
      </c>
      <c r="I21" s="78">
        <v>49.2761</v>
      </c>
      <c r="J21" s="4">
        <f t="shared" si="2"/>
        <v>1971.0439999999999</v>
      </c>
      <c r="K21"/>
      <c r="L21" s="95">
        <f t="shared" si="3"/>
        <v>0</v>
      </c>
      <c r="M21" s="77">
        <v>0</v>
      </c>
      <c r="N21" s="4">
        <f t="shared" si="4"/>
        <v>0</v>
      </c>
      <c r="O21" s="2"/>
      <c r="P21" s="5">
        <f t="shared" ref="P21:P33" si="7">Q21/C21</f>
        <v>0.32850733333333332</v>
      </c>
      <c r="Q21" s="3">
        <f t="shared" si="5"/>
        <v>49.2761</v>
      </c>
      <c r="R21" s="4">
        <f t="shared" si="6"/>
        <v>1971.0439999999999</v>
      </c>
    </row>
    <row r="22" spans="1:18" ht="15">
      <c r="A22" s="115">
        <v>3.03</v>
      </c>
      <c r="B22" s="116" t="s">
        <v>25</v>
      </c>
      <c r="C22" s="117">
        <v>60</v>
      </c>
      <c r="D22" s="118" t="s">
        <v>139</v>
      </c>
      <c r="E22" s="117">
        <f>'[1]analisis horm y term'!$K$3365</f>
        <v>28.261502900000004</v>
      </c>
      <c r="F22" s="162">
        <f>C22*E22</f>
        <v>1695.6901740000003</v>
      </c>
      <c r="G22" s="114"/>
      <c r="H22" s="84">
        <f t="shared" si="1"/>
        <v>1</v>
      </c>
      <c r="I22" s="78">
        <v>60</v>
      </c>
      <c r="J22" s="4">
        <f t="shared" si="2"/>
        <v>1695.6901740000003</v>
      </c>
      <c r="K22"/>
      <c r="L22" s="95">
        <f t="shared" si="3"/>
        <v>0</v>
      </c>
      <c r="M22" s="77">
        <v>0</v>
      </c>
      <c r="N22" s="4">
        <f t="shared" si="4"/>
        <v>0</v>
      </c>
      <c r="O22" s="2"/>
      <c r="P22" s="5">
        <f t="shared" si="7"/>
        <v>1</v>
      </c>
      <c r="Q22" s="79">
        <f t="shared" si="5"/>
        <v>60</v>
      </c>
      <c r="R22" s="1">
        <f t="shared" si="6"/>
        <v>1695.6901740000003</v>
      </c>
    </row>
    <row r="23" spans="1:18">
      <c r="A23" s="115">
        <v>3.04</v>
      </c>
      <c r="B23" s="116" t="s">
        <v>26</v>
      </c>
      <c r="C23" s="117">
        <v>265</v>
      </c>
      <c r="D23" s="118" t="s">
        <v>24</v>
      </c>
      <c r="E23" s="117">
        <v>340</v>
      </c>
      <c r="F23" s="162">
        <f>C23*E23</f>
        <v>90100</v>
      </c>
      <c r="G23" s="114"/>
      <c r="H23" s="84">
        <f t="shared" si="1"/>
        <v>0.33960452830188675</v>
      </c>
      <c r="I23" s="78">
        <v>89.995199999999997</v>
      </c>
      <c r="J23" s="4">
        <f t="shared" si="2"/>
        <v>30598.367999999999</v>
      </c>
      <c r="K23"/>
      <c r="L23" s="95">
        <f t="shared" si="3"/>
        <v>0</v>
      </c>
      <c r="M23" s="77">
        <v>0</v>
      </c>
      <c r="N23" s="4">
        <f t="shared" si="4"/>
        <v>0</v>
      </c>
      <c r="O23" s="2"/>
      <c r="P23" s="5">
        <f t="shared" si="7"/>
        <v>0.33960452830188675</v>
      </c>
      <c r="Q23" s="79">
        <f t="shared" si="5"/>
        <v>89.995199999999997</v>
      </c>
      <c r="R23" s="1">
        <f t="shared" si="6"/>
        <v>30598.367999999999</v>
      </c>
    </row>
    <row r="24" spans="1:18" ht="15">
      <c r="A24" s="115">
        <v>3.05</v>
      </c>
      <c r="B24" s="116" t="s">
        <v>27</v>
      </c>
      <c r="C24" s="117">
        <v>200</v>
      </c>
      <c r="D24" s="118" t="s">
        <v>139</v>
      </c>
      <c r="E24" s="117">
        <v>340</v>
      </c>
      <c r="F24" s="162">
        <f t="shared" si="0"/>
        <v>68000</v>
      </c>
      <c r="G24" s="114"/>
      <c r="H24" s="84">
        <f t="shared" si="1"/>
        <v>1</v>
      </c>
      <c r="I24" s="78">
        <v>200</v>
      </c>
      <c r="J24" s="4">
        <f t="shared" si="2"/>
        <v>68000</v>
      </c>
      <c r="K24"/>
      <c r="L24" s="95">
        <f t="shared" si="3"/>
        <v>0</v>
      </c>
      <c r="M24" s="77">
        <v>0</v>
      </c>
      <c r="N24" s="4">
        <f t="shared" si="4"/>
        <v>0</v>
      </c>
      <c r="O24" s="2"/>
      <c r="P24" s="5">
        <f>Q24/C24</f>
        <v>1</v>
      </c>
      <c r="Q24" s="79">
        <f>+M24+I24</f>
        <v>200</v>
      </c>
      <c r="R24" s="1">
        <f t="shared" si="6"/>
        <v>68000</v>
      </c>
    </row>
    <row r="25" spans="1:18" ht="15">
      <c r="A25" s="115">
        <v>3.06</v>
      </c>
      <c r="B25" s="122" t="s">
        <v>28</v>
      </c>
      <c r="C25" s="117">
        <v>60</v>
      </c>
      <c r="D25" s="118" t="s">
        <v>139</v>
      </c>
      <c r="E25" s="117">
        <f>'[1]analisis horm y term'!$K$3403</f>
        <v>252.51815300000004</v>
      </c>
      <c r="F25" s="162">
        <f t="shared" si="0"/>
        <v>15151.089180000003</v>
      </c>
      <c r="G25" s="114"/>
      <c r="H25" s="84">
        <f t="shared" si="1"/>
        <v>0.17066666666666666</v>
      </c>
      <c r="I25" s="78">
        <v>10.24</v>
      </c>
      <c r="J25" s="4">
        <f t="shared" si="2"/>
        <v>2585.7858867200007</v>
      </c>
      <c r="K25"/>
      <c r="L25" s="95">
        <f t="shared" si="3"/>
        <v>0</v>
      </c>
      <c r="M25" s="77">
        <v>0</v>
      </c>
      <c r="N25" s="4">
        <f t="shared" si="4"/>
        <v>0</v>
      </c>
      <c r="O25" s="2"/>
      <c r="P25" s="5">
        <f t="shared" si="7"/>
        <v>0.17066666666666666</v>
      </c>
      <c r="Q25" s="79">
        <f t="shared" si="5"/>
        <v>10.24</v>
      </c>
      <c r="R25" s="1">
        <f t="shared" si="6"/>
        <v>2585.7858867200007</v>
      </c>
    </row>
    <row r="26" spans="1:18">
      <c r="A26" s="115">
        <v>3.07</v>
      </c>
      <c r="B26" s="123" t="s">
        <v>29</v>
      </c>
      <c r="C26" s="117">
        <v>50</v>
      </c>
      <c r="D26" s="118" t="s">
        <v>30</v>
      </c>
      <c r="E26" s="117">
        <v>300</v>
      </c>
      <c r="F26" s="162">
        <v>15000</v>
      </c>
      <c r="G26" s="114"/>
      <c r="H26" s="84">
        <f t="shared" si="1"/>
        <v>0</v>
      </c>
      <c r="I26" s="78">
        <v>0</v>
      </c>
      <c r="J26" s="4">
        <f t="shared" si="2"/>
        <v>0</v>
      </c>
      <c r="K26"/>
      <c r="L26" s="95">
        <f t="shared" si="3"/>
        <v>0</v>
      </c>
      <c r="M26" s="77">
        <v>0</v>
      </c>
      <c r="N26" s="4">
        <f t="shared" si="4"/>
        <v>0</v>
      </c>
      <c r="O26" s="2"/>
      <c r="P26" s="5">
        <f t="shared" si="7"/>
        <v>0</v>
      </c>
      <c r="Q26" s="79">
        <f t="shared" si="5"/>
        <v>0</v>
      </c>
      <c r="R26" s="1">
        <f t="shared" si="6"/>
        <v>0</v>
      </c>
    </row>
    <row r="27" spans="1:18" ht="15">
      <c r="A27" s="115">
        <v>3.08</v>
      </c>
      <c r="B27" s="116" t="s">
        <v>31</v>
      </c>
      <c r="C27" s="117">
        <v>350</v>
      </c>
      <c r="D27" s="118" t="s">
        <v>139</v>
      </c>
      <c r="E27" s="117">
        <f>'[1]analisis horm y term'!$K$3403</f>
        <v>252.51815300000004</v>
      </c>
      <c r="F27" s="162">
        <f>C27*E27</f>
        <v>88381.353550000014</v>
      </c>
      <c r="G27" s="114"/>
      <c r="H27" s="84">
        <f t="shared" si="1"/>
        <v>0.43160171428571426</v>
      </c>
      <c r="I27" s="78">
        <v>151.06059999999999</v>
      </c>
      <c r="J27" s="4">
        <f t="shared" si="2"/>
        <v>38145.543703071802</v>
      </c>
      <c r="K27"/>
      <c r="L27" s="95">
        <f t="shared" si="3"/>
        <v>0</v>
      </c>
      <c r="M27" s="77">
        <v>0</v>
      </c>
      <c r="N27" s="4">
        <f t="shared" si="4"/>
        <v>0</v>
      </c>
      <c r="O27" s="2"/>
      <c r="P27" s="5">
        <f t="shared" si="7"/>
        <v>0.43160171428571426</v>
      </c>
      <c r="Q27" s="79">
        <f t="shared" si="5"/>
        <v>151.06059999999999</v>
      </c>
      <c r="R27" s="1">
        <f t="shared" si="6"/>
        <v>38145.543703071802</v>
      </c>
    </row>
    <row r="28" spans="1:18">
      <c r="A28" s="115">
        <v>3.09</v>
      </c>
      <c r="B28" s="116" t="s">
        <v>32</v>
      </c>
      <c r="C28" s="117">
        <v>57.24</v>
      </c>
      <c r="D28" s="118" t="s">
        <v>30</v>
      </c>
      <c r="E28" s="117">
        <v>70</v>
      </c>
      <c r="F28" s="162">
        <f>C28*E28</f>
        <v>4006.8</v>
      </c>
      <c r="G28" s="114"/>
      <c r="H28" s="84">
        <f t="shared" si="1"/>
        <v>1</v>
      </c>
      <c r="I28" s="78">
        <v>57.24</v>
      </c>
      <c r="J28" s="4">
        <f t="shared" si="2"/>
        <v>4006.8</v>
      </c>
      <c r="K28"/>
      <c r="L28" s="95">
        <f t="shared" si="3"/>
        <v>0</v>
      </c>
      <c r="M28" s="77">
        <v>0</v>
      </c>
      <c r="N28" s="4">
        <f t="shared" si="4"/>
        <v>0</v>
      </c>
      <c r="O28" s="2"/>
      <c r="P28" s="5">
        <f t="shared" si="7"/>
        <v>1</v>
      </c>
      <c r="Q28" s="79">
        <f t="shared" si="5"/>
        <v>57.24</v>
      </c>
      <c r="R28" s="1">
        <f t="shared" si="6"/>
        <v>4006.8</v>
      </c>
    </row>
    <row r="29" spans="1:18">
      <c r="A29" s="115">
        <v>3.1</v>
      </c>
      <c r="B29" s="116" t="s">
        <v>33</v>
      </c>
      <c r="C29" s="117">
        <v>234.21</v>
      </c>
      <c r="D29" s="118" t="s">
        <v>30</v>
      </c>
      <c r="E29" s="117">
        <v>65</v>
      </c>
      <c r="F29" s="162">
        <f>C29*E29</f>
        <v>15223.65</v>
      </c>
      <c r="G29" s="114"/>
      <c r="H29" s="84">
        <f t="shared" si="1"/>
        <v>0.70364203065624864</v>
      </c>
      <c r="I29" s="78">
        <v>164.8</v>
      </c>
      <c r="J29" s="4">
        <f t="shared" si="2"/>
        <v>10712</v>
      </c>
      <c r="K29"/>
      <c r="L29" s="95">
        <f t="shared" si="3"/>
        <v>0</v>
      </c>
      <c r="M29" s="77">
        <v>0</v>
      </c>
      <c r="N29" s="4">
        <f t="shared" si="4"/>
        <v>0</v>
      </c>
      <c r="O29" s="2"/>
      <c r="P29" s="5">
        <f t="shared" si="7"/>
        <v>0.70364203065624864</v>
      </c>
      <c r="Q29" s="79">
        <f t="shared" si="5"/>
        <v>164.8</v>
      </c>
      <c r="R29" s="1">
        <f t="shared" si="6"/>
        <v>10712</v>
      </c>
    </row>
    <row r="30" spans="1:18">
      <c r="A30" s="115">
        <v>3.11</v>
      </c>
      <c r="B30" s="116" t="s">
        <v>34</v>
      </c>
      <c r="C30" s="117">
        <v>127</v>
      </c>
      <c r="D30" s="118" t="s">
        <v>30</v>
      </c>
      <c r="E30" s="117">
        <v>70</v>
      </c>
      <c r="F30" s="162">
        <f t="shared" si="0"/>
        <v>8890</v>
      </c>
      <c r="G30" s="114"/>
      <c r="H30" s="84">
        <f t="shared" si="1"/>
        <v>0.12165354330708662</v>
      </c>
      <c r="I30" s="78">
        <v>15.450000000000001</v>
      </c>
      <c r="J30" s="4">
        <f t="shared" si="2"/>
        <v>1081.5</v>
      </c>
      <c r="K30"/>
      <c r="L30" s="95">
        <f t="shared" si="3"/>
        <v>0</v>
      </c>
      <c r="M30" s="77">
        <v>0</v>
      </c>
      <c r="N30" s="4">
        <f t="shared" si="4"/>
        <v>0</v>
      </c>
      <c r="O30" s="2"/>
      <c r="P30" s="5">
        <f t="shared" si="7"/>
        <v>0.12165354330708662</v>
      </c>
      <c r="Q30" s="79">
        <f t="shared" si="5"/>
        <v>15.450000000000001</v>
      </c>
      <c r="R30" s="1">
        <f t="shared" si="6"/>
        <v>1081.5</v>
      </c>
    </row>
    <row r="31" spans="1:18">
      <c r="A31" s="115">
        <v>3.12</v>
      </c>
      <c r="B31" s="116" t="s">
        <v>35</v>
      </c>
      <c r="C31" s="117">
        <v>200</v>
      </c>
      <c r="D31" s="118" t="s">
        <v>24</v>
      </c>
      <c r="E31" s="117">
        <v>150</v>
      </c>
      <c r="F31" s="162">
        <f t="shared" si="0"/>
        <v>30000</v>
      </c>
      <c r="G31" s="114"/>
      <c r="H31" s="84">
        <f t="shared" si="1"/>
        <v>0.68814500000000012</v>
      </c>
      <c r="I31" s="78">
        <v>137.62900000000002</v>
      </c>
      <c r="J31" s="4">
        <f t="shared" si="2"/>
        <v>20644.350000000002</v>
      </c>
      <c r="K31"/>
      <c r="L31" s="95">
        <f t="shared" si="3"/>
        <v>0</v>
      </c>
      <c r="M31" s="77">
        <v>0</v>
      </c>
      <c r="N31" s="4">
        <f t="shared" si="4"/>
        <v>0</v>
      </c>
      <c r="O31" s="2"/>
      <c r="P31" s="5">
        <f t="shared" si="7"/>
        <v>0.68814500000000012</v>
      </c>
      <c r="Q31" s="79">
        <f t="shared" si="5"/>
        <v>137.62900000000002</v>
      </c>
      <c r="R31" s="1">
        <f t="shared" si="6"/>
        <v>20644.350000000002</v>
      </c>
    </row>
    <row r="32" spans="1:18">
      <c r="A32" s="115">
        <v>3.13</v>
      </c>
      <c r="B32" s="116" t="s">
        <v>36</v>
      </c>
      <c r="C32" s="117">
        <v>200</v>
      </c>
      <c r="D32" s="118" t="s">
        <v>24</v>
      </c>
      <c r="E32" s="117">
        <v>65</v>
      </c>
      <c r="F32" s="162">
        <f t="shared" si="0"/>
        <v>13000</v>
      </c>
      <c r="G32" s="114"/>
      <c r="H32" s="84">
        <f t="shared" si="1"/>
        <v>0</v>
      </c>
      <c r="I32" s="78">
        <v>0</v>
      </c>
      <c r="J32" s="4">
        <f t="shared" si="2"/>
        <v>0</v>
      </c>
      <c r="K32"/>
      <c r="L32" s="95">
        <f t="shared" si="3"/>
        <v>0</v>
      </c>
      <c r="M32" s="77">
        <v>0</v>
      </c>
      <c r="N32" s="4">
        <f t="shared" si="4"/>
        <v>0</v>
      </c>
      <c r="O32" s="2"/>
      <c r="P32" s="5">
        <f t="shared" si="7"/>
        <v>0</v>
      </c>
      <c r="Q32" s="79">
        <f t="shared" si="5"/>
        <v>0</v>
      </c>
      <c r="R32" s="1">
        <f t="shared" si="6"/>
        <v>0</v>
      </c>
    </row>
    <row r="33" spans="1:18">
      <c r="A33" s="124">
        <v>3.14</v>
      </c>
      <c r="B33" s="116" t="s">
        <v>37</v>
      </c>
      <c r="C33" s="117">
        <v>1</v>
      </c>
      <c r="D33" s="118" t="s">
        <v>16</v>
      </c>
      <c r="E33" s="117">
        <v>22000</v>
      </c>
      <c r="F33" s="162">
        <f t="shared" si="0"/>
        <v>22000</v>
      </c>
      <c r="G33" s="114"/>
      <c r="H33" s="84">
        <f t="shared" si="1"/>
        <v>1</v>
      </c>
      <c r="I33" s="78">
        <v>1</v>
      </c>
      <c r="J33" s="4">
        <f t="shared" si="2"/>
        <v>22000</v>
      </c>
      <c r="K33"/>
      <c r="L33" s="95">
        <f t="shared" si="3"/>
        <v>0</v>
      </c>
      <c r="M33" s="77">
        <v>0</v>
      </c>
      <c r="N33" s="4">
        <f t="shared" si="4"/>
        <v>0</v>
      </c>
      <c r="O33" s="2"/>
      <c r="P33" s="5">
        <f t="shared" si="7"/>
        <v>1</v>
      </c>
      <c r="Q33" s="79">
        <f t="shared" si="5"/>
        <v>1</v>
      </c>
      <c r="R33" s="1">
        <f t="shared" si="6"/>
        <v>22000</v>
      </c>
    </row>
    <row r="34" spans="1:18">
      <c r="A34" s="115"/>
      <c r="B34" s="119"/>
      <c r="C34"/>
      <c r="D34"/>
      <c r="E34"/>
      <c r="F34" s="253">
        <f>SUM(F20:F33)</f>
        <v>381876.08290400001</v>
      </c>
      <c r="G34" s="120"/>
      <c r="H34"/>
      <c r="I34"/>
      <c r="J34" s="81">
        <f>SUM(J20:J33)</f>
        <v>203008.76711379181</v>
      </c>
      <c r="K34"/>
      <c r="L34"/>
      <c r="M34"/>
      <c r="N34" s="81">
        <f>SUM(N20:N33)</f>
        <v>0</v>
      </c>
      <c r="O34" s="2"/>
      <c r="P34" s="5"/>
      <c r="Q34" s="80"/>
      <c r="R34" s="6">
        <f>SUM(R20:R33)</f>
        <v>203008.76711379181</v>
      </c>
    </row>
    <row r="35" spans="1:18">
      <c r="A35" s="115">
        <v>4</v>
      </c>
      <c r="B35" s="121" t="s">
        <v>38</v>
      </c>
      <c r="C35"/>
      <c r="D35"/>
      <c r="E35"/>
      <c r="F35"/>
      <c r="G35" s="114"/>
      <c r="H35" s="242"/>
      <c r="I35" s="242"/>
      <c r="J35" s="242"/>
      <c r="K35"/>
      <c r="L35"/>
      <c r="M35"/>
      <c r="N35" s="246"/>
      <c r="O35" s="247"/>
      <c r="P35" s="246"/>
      <c r="Q35" s="246"/>
      <c r="R35" s="248"/>
    </row>
    <row r="36" spans="1:18" ht="15">
      <c r="A36" s="115">
        <v>4.01</v>
      </c>
      <c r="B36" s="125" t="s">
        <v>39</v>
      </c>
      <c r="C36" s="117">
        <v>325</v>
      </c>
      <c r="D36" s="118" t="s">
        <v>139</v>
      </c>
      <c r="E36" s="117">
        <v>500</v>
      </c>
      <c r="F36" s="162">
        <f>C36*E36</f>
        <v>162500</v>
      </c>
      <c r="G36" s="114"/>
      <c r="H36" s="84">
        <f>+I36/C36</f>
        <v>0.37307692307692308</v>
      </c>
      <c r="I36" s="3">
        <v>121.25</v>
      </c>
      <c r="J36" s="4">
        <f t="shared" ref="J36:J39" si="8">+I36*E36</f>
        <v>60625</v>
      </c>
      <c r="K36"/>
      <c r="L36" s="95">
        <f>M36/C36</f>
        <v>0</v>
      </c>
      <c r="M36" s="3">
        <v>0</v>
      </c>
      <c r="N36" s="4">
        <f>M36*E36</f>
        <v>0</v>
      </c>
      <c r="O36" s="2"/>
      <c r="P36" s="5">
        <f t="shared" ref="P36:P39" si="9">Q36/C36</f>
        <v>0.37307692307692308</v>
      </c>
      <c r="Q36" s="79">
        <f t="shared" ref="Q36:Q39" si="10">+M36+I36</f>
        <v>121.25</v>
      </c>
      <c r="R36" s="1">
        <f t="shared" ref="R36:R39" si="11">+Q36*E36</f>
        <v>60625</v>
      </c>
    </row>
    <row r="37" spans="1:18">
      <c r="A37" s="115">
        <v>4.0199999999999996</v>
      </c>
      <c r="B37" s="116" t="s">
        <v>40</v>
      </c>
      <c r="C37" s="117">
        <v>154</v>
      </c>
      <c r="D37" s="118" t="s">
        <v>30</v>
      </c>
      <c r="E37" s="117">
        <f>'[1]analisis horm y term'!$K$3492</f>
        <v>148.4856686</v>
      </c>
      <c r="F37" s="162">
        <f>C37*E37</f>
        <v>22866.7929644</v>
      </c>
      <c r="G37" s="114"/>
      <c r="H37" s="84">
        <f t="shared" ref="H37:H39" si="12">+I37/C37</f>
        <v>2.012987012987013E-2</v>
      </c>
      <c r="I37" s="78">
        <v>3.1</v>
      </c>
      <c r="J37" s="4">
        <f t="shared" si="8"/>
        <v>460.30557266</v>
      </c>
      <c r="K37"/>
      <c r="L37" s="95">
        <f>M37/C37</f>
        <v>0</v>
      </c>
      <c r="M37" s="77">
        <v>0</v>
      </c>
      <c r="N37" s="4">
        <f>M37*E37</f>
        <v>0</v>
      </c>
      <c r="O37" s="2"/>
      <c r="P37" s="5">
        <f t="shared" si="9"/>
        <v>2.012987012987013E-2</v>
      </c>
      <c r="Q37" s="79">
        <f t="shared" si="10"/>
        <v>3.1</v>
      </c>
      <c r="R37" s="1">
        <f t="shared" si="11"/>
        <v>460.30557266</v>
      </c>
    </row>
    <row r="38" spans="1:18" ht="15">
      <c r="A38" s="115">
        <v>4.03</v>
      </c>
      <c r="B38" s="116" t="s">
        <v>41</v>
      </c>
      <c r="C38" s="117">
        <v>38.85</v>
      </c>
      <c r="D38" s="118" t="s">
        <v>139</v>
      </c>
      <c r="E38" s="117">
        <v>959.45</v>
      </c>
      <c r="F38" s="162">
        <f>C38*E38</f>
        <v>37274.6325</v>
      </c>
      <c r="G38" s="114"/>
      <c r="H38" s="84">
        <f t="shared" si="12"/>
        <v>1</v>
      </c>
      <c r="I38" s="78">
        <v>38.85</v>
      </c>
      <c r="J38" s="4">
        <f t="shared" si="8"/>
        <v>37274.6325</v>
      </c>
      <c r="K38"/>
      <c r="L38" s="95">
        <f>M38/C38</f>
        <v>0</v>
      </c>
      <c r="M38" s="77">
        <v>0</v>
      </c>
      <c r="N38" s="4">
        <f>M38*E38</f>
        <v>0</v>
      </c>
      <c r="O38" s="2"/>
      <c r="P38" s="5">
        <f t="shared" si="9"/>
        <v>1</v>
      </c>
      <c r="Q38" s="79">
        <f t="shared" si="10"/>
        <v>38.85</v>
      </c>
      <c r="R38" s="1">
        <f t="shared" si="11"/>
        <v>37274.6325</v>
      </c>
    </row>
    <row r="39" spans="1:18" ht="15">
      <c r="A39" s="115">
        <v>4.04</v>
      </c>
      <c r="B39" s="116" t="s">
        <v>42</v>
      </c>
      <c r="C39" s="117">
        <v>12</v>
      </c>
      <c r="D39" s="118" t="s">
        <v>139</v>
      </c>
      <c r="E39" s="117">
        <v>315</v>
      </c>
      <c r="F39" s="162">
        <f>C39*E39</f>
        <v>3780</v>
      </c>
      <c r="G39" s="114"/>
      <c r="H39" s="84">
        <f t="shared" si="12"/>
        <v>0</v>
      </c>
      <c r="I39" s="78">
        <v>0</v>
      </c>
      <c r="J39" s="4">
        <f t="shared" si="8"/>
        <v>0</v>
      </c>
      <c r="K39"/>
      <c r="L39" s="95">
        <f>M39/C39</f>
        <v>0</v>
      </c>
      <c r="M39" s="77">
        <v>0</v>
      </c>
      <c r="N39" s="4">
        <f>M39*E39</f>
        <v>0</v>
      </c>
      <c r="O39" s="2"/>
      <c r="P39" s="5">
        <f t="shared" si="9"/>
        <v>0</v>
      </c>
      <c r="Q39" s="79">
        <f t="shared" si="10"/>
        <v>0</v>
      </c>
      <c r="R39" s="1">
        <f t="shared" si="11"/>
        <v>0</v>
      </c>
    </row>
    <row r="40" spans="1:18" ht="11.1" customHeight="1">
      <c r="A40" s="269"/>
      <c r="B40" s="268"/>
      <c r="C40"/>
      <c r="D40"/>
      <c r="E40"/>
      <c r="F40" s="169">
        <f>SUM(F36:F39)</f>
        <v>226421.4254644</v>
      </c>
      <c r="G40" s="266"/>
      <c r="H40" s="267"/>
      <c r="I40"/>
      <c r="J40" s="81">
        <f>SUM(J36:J39)</f>
        <v>98359.938072660007</v>
      </c>
      <c r="K40"/>
      <c r="L40"/>
      <c r="M40"/>
      <c r="N40" s="81">
        <f>SUM(N36:N39)</f>
        <v>0</v>
      </c>
      <c r="O40" s="2"/>
      <c r="P40"/>
      <c r="Q40"/>
      <c r="R40" s="81">
        <f>SUM(R36:R39)</f>
        <v>98359.938072660007</v>
      </c>
    </row>
    <row r="41" spans="1:18">
      <c r="A41" s="115">
        <v>5</v>
      </c>
      <c r="B41" s="121" t="s">
        <v>43</v>
      </c>
      <c r="C41"/>
      <c r="D41"/>
      <c r="E41"/>
      <c r="F41" s="270"/>
      <c r="G41" s="242"/>
      <c r="H41" s="271"/>
      <c r="I41" s="242"/>
      <c r="J41" s="242"/>
      <c r="K41"/>
      <c r="L41"/>
      <c r="M41"/>
      <c r="N41" s="247"/>
      <c r="O41" s="247"/>
      <c r="P41"/>
      <c r="Q41"/>
      <c r="R41" s="250"/>
    </row>
    <row r="42" spans="1:18">
      <c r="A42" s="115">
        <v>5.01</v>
      </c>
      <c r="B42" s="125" t="s">
        <v>44</v>
      </c>
      <c r="C42" s="117">
        <v>9</v>
      </c>
      <c r="D42" s="118" t="s">
        <v>45</v>
      </c>
      <c r="E42" s="117">
        <v>4500</v>
      </c>
      <c r="F42" s="162">
        <f>C42*E42</f>
        <v>40500</v>
      </c>
      <c r="G42" s="114"/>
      <c r="H42" s="84">
        <f>+I42/C42</f>
        <v>0</v>
      </c>
      <c r="I42" s="3">
        <v>0</v>
      </c>
      <c r="J42" s="4">
        <f t="shared" ref="J42" si="13">+I42*E42</f>
        <v>0</v>
      </c>
      <c r="K42"/>
      <c r="L42" s="95">
        <f>M42/C42</f>
        <v>0</v>
      </c>
      <c r="M42" s="78">
        <v>0</v>
      </c>
      <c r="N42" s="4">
        <f>M42*E42</f>
        <v>0</v>
      </c>
      <c r="O42" s="240"/>
      <c r="P42" s="5">
        <f>+Q42/C41:C42</f>
        <v>0</v>
      </c>
      <c r="Q42" s="3">
        <f>+M42+I42</f>
        <v>0</v>
      </c>
      <c r="R42" s="4">
        <f>+Q42*E42</f>
        <v>0</v>
      </c>
    </row>
    <row r="43" spans="1:18">
      <c r="A43" s="115"/>
      <c r="B43" s="119"/>
      <c r="C43"/>
      <c r="D43"/>
      <c r="E43"/>
      <c r="F43" s="253">
        <f>+F42</f>
        <v>40500</v>
      </c>
      <c r="G43" s="120"/>
      <c r="H43"/>
      <c r="I43"/>
      <c r="J43" s="81">
        <f>SUM(J42)</f>
        <v>0</v>
      </c>
      <c r="K43"/>
      <c r="L43"/>
      <c r="M43"/>
      <c r="N43" s="81">
        <f>SUM(N42)</f>
        <v>0</v>
      </c>
      <c r="O43" s="2"/>
      <c r="P43"/>
      <c r="Q43"/>
      <c r="R43" s="6">
        <f>SUM(R42)</f>
        <v>0</v>
      </c>
    </row>
    <row r="44" spans="1:18">
      <c r="A44" s="115">
        <v>6</v>
      </c>
      <c r="B44" s="121" t="s">
        <v>46</v>
      </c>
      <c r="C44"/>
      <c r="D44"/>
      <c r="E44"/>
      <c r="F44"/>
      <c r="G44" s="114"/>
      <c r="H44" s="242"/>
      <c r="I44" s="242"/>
      <c r="J44" s="242"/>
      <c r="K44"/>
      <c r="L44" s="242"/>
      <c r="M44" s="242"/>
      <c r="N44" s="246"/>
      <c r="O44" s="247"/>
      <c r="P44"/>
      <c r="Q44"/>
      <c r="R44" s="248"/>
    </row>
    <row r="45" spans="1:18" ht="15">
      <c r="A45" s="115">
        <v>6.01</v>
      </c>
      <c r="B45" s="116" t="s">
        <v>47</v>
      </c>
      <c r="C45" s="117">
        <v>400</v>
      </c>
      <c r="D45" s="118" t="s">
        <v>140</v>
      </c>
      <c r="E45" s="117">
        <v>350</v>
      </c>
      <c r="F45" s="162">
        <f>C45*E45</f>
        <v>140000</v>
      </c>
      <c r="G45" s="114"/>
      <c r="H45" s="84">
        <f>+I45/C45</f>
        <v>0</v>
      </c>
      <c r="I45" s="3">
        <v>0</v>
      </c>
      <c r="J45" s="4">
        <f t="shared" ref="J45" si="14">+I45*E45</f>
        <v>0</v>
      </c>
      <c r="K45"/>
      <c r="L45" s="95">
        <f>M45/C45</f>
        <v>0</v>
      </c>
      <c r="M45" s="3">
        <v>0</v>
      </c>
      <c r="N45" s="4">
        <f>M45*E45</f>
        <v>0</v>
      </c>
      <c r="O45" s="2"/>
      <c r="P45" s="5">
        <f>+Q45/C44:C45</f>
        <v>0</v>
      </c>
      <c r="Q45" s="3">
        <f>+M45+I45</f>
        <v>0</v>
      </c>
      <c r="R45" s="1">
        <f>+Q45*E45</f>
        <v>0</v>
      </c>
    </row>
    <row r="46" spans="1:18">
      <c r="A46" s="115"/>
      <c r="B46" s="119"/>
      <c r="C46"/>
      <c r="D46"/>
      <c r="E46"/>
      <c r="F46" s="253">
        <f>SUM(F45:F45)</f>
        <v>140000</v>
      </c>
      <c r="G46" s="120"/>
      <c r="H46"/>
      <c r="I46"/>
      <c r="J46" s="81">
        <f>SUM(J44:J45)</f>
        <v>0</v>
      </c>
      <c r="K46"/>
      <c r="L46"/>
      <c r="M46"/>
      <c r="N46" s="81">
        <f>SUM(N44:N45)</f>
        <v>0</v>
      </c>
      <c r="O46" s="2"/>
      <c r="P46"/>
      <c r="Q46"/>
      <c r="R46" s="6">
        <f>SUM(R45)</f>
        <v>0</v>
      </c>
    </row>
    <row r="47" spans="1:18">
      <c r="A47" s="115">
        <v>7</v>
      </c>
      <c r="B47" s="121" t="s">
        <v>49</v>
      </c>
      <c r="C47"/>
      <c r="D47"/>
      <c r="E47"/>
      <c r="F47"/>
      <c r="G47" s="114"/>
      <c r="H47" s="242"/>
      <c r="I47" s="242"/>
      <c r="J47" s="242"/>
      <c r="K47"/>
      <c r="L47" s="242"/>
      <c r="M47" s="242"/>
      <c r="N47" s="246"/>
      <c r="O47" s="247"/>
      <c r="P47"/>
      <c r="Q47"/>
      <c r="R47" s="248"/>
    </row>
    <row r="48" spans="1:18" ht="15">
      <c r="A48" s="115">
        <v>7.01</v>
      </c>
      <c r="B48" s="116" t="s">
        <v>50</v>
      </c>
      <c r="C48" s="117">
        <v>358</v>
      </c>
      <c r="D48" s="118" t="s">
        <v>139</v>
      </c>
      <c r="E48" s="117">
        <v>150</v>
      </c>
      <c r="F48" s="162">
        <f>C48*E48</f>
        <v>53700</v>
      </c>
      <c r="G48" s="114"/>
      <c r="H48" s="84">
        <f t="shared" ref="H48:H50" si="15">+I48/C48</f>
        <v>0</v>
      </c>
      <c r="I48" s="3">
        <v>0</v>
      </c>
      <c r="J48" s="4">
        <f t="shared" ref="J48:J50" si="16">+I48*E48</f>
        <v>0</v>
      </c>
      <c r="K48"/>
      <c r="L48" s="95">
        <f>M48/C48</f>
        <v>0</v>
      </c>
      <c r="M48" s="3">
        <v>0</v>
      </c>
      <c r="N48" s="4">
        <f>M48*E48</f>
        <v>0</v>
      </c>
      <c r="O48" s="2"/>
      <c r="P48" s="5">
        <f t="shared" ref="P48:P50" si="17">Q48/C48</f>
        <v>0</v>
      </c>
      <c r="Q48" s="3">
        <f t="shared" ref="Q48:Q50" si="18">+M48+I48</f>
        <v>0</v>
      </c>
      <c r="R48" s="1">
        <f t="shared" ref="R48:R50" si="19">+Q48*E48</f>
        <v>0</v>
      </c>
    </row>
    <row r="49" spans="1:18" ht="15">
      <c r="A49" s="115">
        <v>7.02</v>
      </c>
      <c r="B49" s="116" t="s">
        <v>51</v>
      </c>
      <c r="C49" s="117">
        <v>27.42</v>
      </c>
      <c r="D49" s="118" t="s">
        <v>139</v>
      </c>
      <c r="E49" s="117">
        <v>120</v>
      </c>
      <c r="F49" s="162">
        <f t="shared" ref="F49:F50" si="20">C49*E49</f>
        <v>3290.4</v>
      </c>
      <c r="G49" s="114"/>
      <c r="H49" s="84">
        <f t="shared" si="15"/>
        <v>0</v>
      </c>
      <c r="I49" s="3">
        <v>0</v>
      </c>
      <c r="J49" s="4">
        <f t="shared" si="16"/>
        <v>0</v>
      </c>
      <c r="K49"/>
      <c r="L49" s="95">
        <f>M49/C49</f>
        <v>0</v>
      </c>
      <c r="M49" s="3">
        <v>0</v>
      </c>
      <c r="N49" s="4">
        <f>M49*E49</f>
        <v>0</v>
      </c>
      <c r="O49" s="2"/>
      <c r="P49" s="5">
        <f t="shared" si="17"/>
        <v>0</v>
      </c>
      <c r="Q49" s="79">
        <f t="shared" si="18"/>
        <v>0</v>
      </c>
      <c r="R49" s="1">
        <f t="shared" si="19"/>
        <v>0</v>
      </c>
    </row>
    <row r="50" spans="1:18" ht="15">
      <c r="A50" s="115">
        <v>7.03</v>
      </c>
      <c r="B50" s="116" t="s">
        <v>52</v>
      </c>
      <c r="C50" s="117">
        <v>188</v>
      </c>
      <c r="D50" s="118" t="s">
        <v>139</v>
      </c>
      <c r="E50" s="117">
        <v>150</v>
      </c>
      <c r="F50" s="162">
        <f t="shared" si="20"/>
        <v>28200</v>
      </c>
      <c r="G50" s="114"/>
      <c r="H50" s="84">
        <f t="shared" si="15"/>
        <v>0</v>
      </c>
      <c r="I50" s="3">
        <v>0</v>
      </c>
      <c r="J50" s="4">
        <f t="shared" si="16"/>
        <v>0</v>
      </c>
      <c r="K50"/>
      <c r="L50" s="95">
        <f>M50/C49</f>
        <v>0</v>
      </c>
      <c r="M50" s="3">
        <v>0</v>
      </c>
      <c r="N50" s="4">
        <f>M50*E49</f>
        <v>0</v>
      </c>
      <c r="O50" s="2"/>
      <c r="P50" s="5">
        <f t="shared" si="17"/>
        <v>0</v>
      </c>
      <c r="Q50" s="79">
        <f t="shared" si="18"/>
        <v>0</v>
      </c>
      <c r="R50" s="1">
        <f t="shared" si="19"/>
        <v>0</v>
      </c>
    </row>
    <row r="51" spans="1:18">
      <c r="A51" s="115"/>
      <c r="B51" s="119"/>
      <c r="C51"/>
      <c r="D51"/>
      <c r="E51"/>
      <c r="F51" s="253">
        <f>SUM(F48:F50)</f>
        <v>85190.399999999994</v>
      </c>
      <c r="G51" s="120"/>
      <c r="H51"/>
      <c r="I51"/>
      <c r="J51" s="81">
        <f>SUM(J48:J50)</f>
        <v>0</v>
      </c>
      <c r="K51"/>
      <c r="L51"/>
      <c r="M51"/>
      <c r="N51" s="81">
        <f>SUM(N48:N50)</f>
        <v>0</v>
      </c>
      <c r="O51" s="2"/>
      <c r="P51"/>
      <c r="Q51"/>
      <c r="R51" s="6">
        <f>SUM(R48:R50)</f>
        <v>0</v>
      </c>
    </row>
    <row r="52" spans="1:18">
      <c r="A52" s="115">
        <v>8</v>
      </c>
      <c r="B52" s="121" t="s">
        <v>53</v>
      </c>
      <c r="C52"/>
      <c r="D52"/>
      <c r="E52"/>
      <c r="F52"/>
      <c r="G52" s="114"/>
      <c r="H52" s="242"/>
      <c r="I52" s="242"/>
      <c r="J52" s="242"/>
      <c r="K52"/>
      <c r="L52" s="242"/>
      <c r="M52" s="242"/>
      <c r="N52" s="246"/>
      <c r="O52" s="247"/>
      <c r="P52" s="242"/>
      <c r="Q52" s="242"/>
      <c r="R52" s="248"/>
    </row>
    <row r="53" spans="1:18" ht="15">
      <c r="A53" s="115">
        <v>8.01</v>
      </c>
      <c r="B53" s="116" t="s">
        <v>54</v>
      </c>
      <c r="C53" s="117">
        <v>220.5</v>
      </c>
      <c r="D53" s="118" t="s">
        <v>139</v>
      </c>
      <c r="E53" s="117">
        <v>494.75</v>
      </c>
      <c r="F53" s="162">
        <f t="shared" ref="F53:F56" si="21">C53*E53</f>
        <v>109092.375</v>
      </c>
      <c r="G53" s="114"/>
      <c r="H53" s="84">
        <f t="shared" ref="H53:H56" si="22">+I53/C53</f>
        <v>1</v>
      </c>
      <c r="I53" s="78">
        <v>220.5</v>
      </c>
      <c r="J53" s="4">
        <f t="shared" ref="J53:J56" si="23">+I53*E53</f>
        <v>109092.375</v>
      </c>
      <c r="K53"/>
      <c r="L53" s="95">
        <f>M53/C53</f>
        <v>0</v>
      </c>
      <c r="M53" s="78">
        <v>0</v>
      </c>
      <c r="N53" s="4">
        <f>M53*E53</f>
        <v>0</v>
      </c>
      <c r="O53" s="2"/>
      <c r="P53" s="5">
        <f t="shared" ref="P53:P56" si="24">Q53/C53</f>
        <v>1</v>
      </c>
      <c r="Q53" s="3">
        <f t="shared" ref="Q53:Q56" si="25">+M53+I53</f>
        <v>220.5</v>
      </c>
      <c r="R53" s="1">
        <f t="shared" ref="R53:R56" si="26">+Q53*E53</f>
        <v>109092.375</v>
      </c>
    </row>
    <row r="54" spans="1:18">
      <c r="A54" s="115">
        <v>8.02</v>
      </c>
      <c r="B54" s="116" t="s">
        <v>55</v>
      </c>
      <c r="C54" s="117">
        <v>1</v>
      </c>
      <c r="D54" s="118" t="s">
        <v>56</v>
      </c>
      <c r="E54" s="117">
        <v>40000</v>
      </c>
      <c r="F54" s="162">
        <f t="shared" si="21"/>
        <v>40000</v>
      </c>
      <c r="G54" s="114"/>
      <c r="H54" s="84">
        <f t="shared" si="22"/>
        <v>0</v>
      </c>
      <c r="I54" s="78">
        <v>0</v>
      </c>
      <c r="J54" s="4">
        <f t="shared" si="23"/>
        <v>0</v>
      </c>
      <c r="K54"/>
      <c r="L54" s="95">
        <f>M54/C54</f>
        <v>0</v>
      </c>
      <c r="M54" s="78">
        <v>0</v>
      </c>
      <c r="N54" s="4">
        <f>M54*E54</f>
        <v>0</v>
      </c>
      <c r="O54" s="2"/>
      <c r="P54" s="5">
        <f t="shared" si="24"/>
        <v>0</v>
      </c>
      <c r="Q54" s="79">
        <f t="shared" si="25"/>
        <v>0</v>
      </c>
      <c r="R54" s="1">
        <f t="shared" si="26"/>
        <v>0</v>
      </c>
    </row>
    <row r="55" spans="1:18" ht="15">
      <c r="A55" s="124">
        <v>8.0399999999999991</v>
      </c>
      <c r="B55" s="116" t="s">
        <v>57</v>
      </c>
      <c r="C55" s="117">
        <v>80</v>
      </c>
      <c r="D55" s="118" t="s">
        <v>139</v>
      </c>
      <c r="E55" s="117">
        <v>430</v>
      </c>
      <c r="F55" s="162">
        <f t="shared" si="21"/>
        <v>34400</v>
      </c>
      <c r="G55" s="114"/>
      <c r="H55" s="84">
        <f t="shared" si="22"/>
        <v>0</v>
      </c>
      <c r="I55" s="78">
        <v>0</v>
      </c>
      <c r="J55" s="4">
        <f t="shared" si="23"/>
        <v>0</v>
      </c>
      <c r="K55"/>
      <c r="L55" s="95">
        <f>M55/C55</f>
        <v>0.30125000000000002</v>
      </c>
      <c r="M55" s="78">
        <f>'MEMORIA DE CALCULO'!G6</f>
        <v>24.1</v>
      </c>
      <c r="N55" s="4">
        <f>M55*E55</f>
        <v>10363</v>
      </c>
      <c r="O55" s="2"/>
      <c r="P55" s="5">
        <f t="shared" si="24"/>
        <v>0.30125000000000002</v>
      </c>
      <c r="Q55" s="79">
        <f t="shared" si="25"/>
        <v>24.1</v>
      </c>
      <c r="R55" s="1">
        <f t="shared" si="26"/>
        <v>10363</v>
      </c>
    </row>
    <row r="56" spans="1:18">
      <c r="A56" s="115">
        <v>8.07</v>
      </c>
      <c r="B56" s="125" t="s">
        <v>141</v>
      </c>
      <c r="C56" s="117">
        <v>26.48</v>
      </c>
      <c r="D56" s="118" t="s">
        <v>30</v>
      </c>
      <c r="E56" s="117">
        <v>1699.55</v>
      </c>
      <c r="F56" s="162">
        <f t="shared" si="21"/>
        <v>45004.084000000003</v>
      </c>
      <c r="G56" s="114"/>
      <c r="H56" s="84">
        <f t="shared" si="22"/>
        <v>0</v>
      </c>
      <c r="I56" s="78">
        <v>0</v>
      </c>
      <c r="J56" s="4">
        <f t="shared" si="23"/>
        <v>0</v>
      </c>
      <c r="K56"/>
      <c r="L56" s="95">
        <f>M56/C56</f>
        <v>1.0000000000000002</v>
      </c>
      <c r="M56" s="78">
        <f>'MEMORIA DE CALCULO'!G13-'MEMORIA DE CALCULO'!G15</f>
        <v>26.480000000000004</v>
      </c>
      <c r="N56" s="4">
        <f>M56*E56</f>
        <v>45004.084000000003</v>
      </c>
      <c r="O56" s="2"/>
      <c r="P56" s="5">
        <f t="shared" si="24"/>
        <v>1.0000000000000002</v>
      </c>
      <c r="Q56" s="79">
        <f t="shared" si="25"/>
        <v>26.480000000000004</v>
      </c>
      <c r="R56" s="1">
        <f t="shared" si="26"/>
        <v>45004.084000000003</v>
      </c>
    </row>
    <row r="57" spans="1:18">
      <c r="A57" s="115"/>
      <c r="B57" s="119"/>
      <c r="C57"/>
      <c r="D57"/>
      <c r="E57"/>
      <c r="F57" s="253">
        <f>SUM(F53:F56)</f>
        <v>228496.459</v>
      </c>
      <c r="G57" s="120"/>
      <c r="H57"/>
      <c r="I57"/>
      <c r="J57" s="81">
        <f>SUM(J53:J56)</f>
        <v>109092.375</v>
      </c>
      <c r="K57"/>
      <c r="L57"/>
      <c r="M57"/>
      <c r="N57" s="81">
        <f>SUM(N53:N56)</f>
        <v>55367.084000000003</v>
      </c>
      <c r="O57" s="2"/>
      <c r="P57"/>
      <c r="Q57"/>
      <c r="R57" s="6">
        <f>SUM(R53:R56)</f>
        <v>164459.459</v>
      </c>
    </row>
    <row r="58" spans="1:18">
      <c r="A58" s="115">
        <v>9</v>
      </c>
      <c r="B58" s="121" t="s">
        <v>59</v>
      </c>
      <c r="C58"/>
      <c r="D58"/>
      <c r="E58"/>
      <c r="F58"/>
      <c r="G58" s="114"/>
      <c r="H58" s="242"/>
      <c r="I58" s="242"/>
      <c r="J58" s="242"/>
      <c r="K58"/>
      <c r="L58" s="242"/>
      <c r="M58" s="242"/>
      <c r="N58" s="246"/>
      <c r="O58" s="247"/>
      <c r="P58" s="242"/>
      <c r="Q58" s="242"/>
      <c r="R58" s="248"/>
    </row>
    <row r="59" spans="1:18">
      <c r="A59" s="115">
        <v>9.01</v>
      </c>
      <c r="B59" s="116" t="s">
        <v>60</v>
      </c>
      <c r="C59" s="126">
        <v>2</v>
      </c>
      <c r="D59" s="118" t="s">
        <v>45</v>
      </c>
      <c r="E59" s="126">
        <v>5600</v>
      </c>
      <c r="F59" s="170">
        <f>C59*E59</f>
        <v>11200</v>
      </c>
      <c r="G59" s="114"/>
      <c r="H59" s="84">
        <f t="shared" ref="H59:H62" si="27">+I59/C59</f>
        <v>1</v>
      </c>
      <c r="I59" s="78">
        <v>2</v>
      </c>
      <c r="J59" s="4">
        <f t="shared" ref="J59:J62" si="28">+I59*E59</f>
        <v>11200</v>
      </c>
      <c r="K59"/>
      <c r="L59" s="95">
        <f>M59/C59</f>
        <v>0</v>
      </c>
      <c r="M59" s="78">
        <v>0</v>
      </c>
      <c r="N59" s="4">
        <f>M59*E59</f>
        <v>0</v>
      </c>
      <c r="O59" s="2"/>
      <c r="P59" s="5">
        <f t="shared" ref="P59:P62" si="29">Q59/C59</f>
        <v>1</v>
      </c>
      <c r="Q59" s="3">
        <f t="shared" ref="Q59:Q62" si="30">+M59+I59</f>
        <v>2</v>
      </c>
      <c r="R59" s="1">
        <f t="shared" ref="R59:R62" si="31">+Q59*E59</f>
        <v>11200</v>
      </c>
    </row>
    <row r="60" spans="1:18">
      <c r="A60" s="115">
        <v>9.02</v>
      </c>
      <c r="B60" s="116" t="s">
        <v>61</v>
      </c>
      <c r="C60" s="126">
        <v>2</v>
      </c>
      <c r="D60" s="118" t="s">
        <v>45</v>
      </c>
      <c r="E60" s="126">
        <v>3500</v>
      </c>
      <c r="F60" s="170">
        <f>C60*E60</f>
        <v>7000</v>
      </c>
      <c r="G60" s="114"/>
      <c r="H60" s="84">
        <f t="shared" si="27"/>
        <v>1</v>
      </c>
      <c r="I60" s="78">
        <v>2</v>
      </c>
      <c r="J60" s="4">
        <f t="shared" si="28"/>
        <v>7000</v>
      </c>
      <c r="K60"/>
      <c r="L60" s="95">
        <f>M60/C60</f>
        <v>0</v>
      </c>
      <c r="M60" s="78">
        <v>0</v>
      </c>
      <c r="N60" s="4">
        <f>M60*E60</f>
        <v>0</v>
      </c>
      <c r="O60" s="2"/>
      <c r="P60" s="5">
        <f t="shared" si="29"/>
        <v>1</v>
      </c>
      <c r="Q60" s="79">
        <f t="shared" si="30"/>
        <v>2</v>
      </c>
      <c r="R60" s="1">
        <f t="shared" si="31"/>
        <v>7000</v>
      </c>
    </row>
    <row r="61" spans="1:18">
      <c r="A61" s="115">
        <v>9.0299999999999994</v>
      </c>
      <c r="B61" s="116" t="s">
        <v>62</v>
      </c>
      <c r="C61" s="126">
        <v>2</v>
      </c>
      <c r="D61" s="118" t="s">
        <v>45</v>
      </c>
      <c r="E61" s="126">
        <v>650</v>
      </c>
      <c r="F61" s="170">
        <f t="shared" ref="F61:F72" si="32">C61*E61</f>
        <v>1300</v>
      </c>
      <c r="G61" s="114"/>
      <c r="H61" s="84">
        <f t="shared" si="27"/>
        <v>1</v>
      </c>
      <c r="I61" s="78">
        <v>2</v>
      </c>
      <c r="J61" s="4">
        <f t="shared" si="28"/>
        <v>1300</v>
      </c>
      <c r="K61"/>
      <c r="L61" s="95">
        <f>M61/C61</f>
        <v>0</v>
      </c>
      <c r="M61" s="78">
        <v>0</v>
      </c>
      <c r="N61" s="4">
        <f>M61*E61</f>
        <v>0</v>
      </c>
      <c r="O61" s="2"/>
      <c r="P61" s="5">
        <f t="shared" si="29"/>
        <v>1</v>
      </c>
      <c r="Q61" s="79">
        <f t="shared" si="30"/>
        <v>2</v>
      </c>
      <c r="R61" s="1">
        <f t="shared" si="31"/>
        <v>1300</v>
      </c>
    </row>
    <row r="62" spans="1:18">
      <c r="A62" s="115">
        <v>9.0399999999999991</v>
      </c>
      <c r="B62" s="116" t="s">
        <v>63</v>
      </c>
      <c r="C62" s="117">
        <v>2</v>
      </c>
      <c r="D62" s="118" t="s">
        <v>45</v>
      </c>
      <c r="E62" s="117">
        <v>3500</v>
      </c>
      <c r="F62" s="170">
        <f t="shared" si="32"/>
        <v>7000</v>
      </c>
      <c r="G62" s="114"/>
      <c r="H62" s="84">
        <f t="shared" si="27"/>
        <v>0</v>
      </c>
      <c r="I62" s="78">
        <v>0</v>
      </c>
      <c r="J62" s="4">
        <f t="shared" si="28"/>
        <v>0</v>
      </c>
      <c r="K62"/>
      <c r="L62" s="95">
        <f>M62/C62</f>
        <v>0</v>
      </c>
      <c r="M62" s="78">
        <v>0</v>
      </c>
      <c r="N62" s="4">
        <f>M62*E62</f>
        <v>0</v>
      </c>
      <c r="O62" s="2"/>
      <c r="P62" s="5">
        <f t="shared" si="29"/>
        <v>0</v>
      </c>
      <c r="Q62" s="79">
        <f t="shared" si="30"/>
        <v>0</v>
      </c>
      <c r="R62" s="1">
        <f t="shared" si="31"/>
        <v>0</v>
      </c>
    </row>
    <row r="63" spans="1:18">
      <c r="A63" s="115"/>
      <c r="B63" s="268"/>
      <c r="C63"/>
      <c r="D63"/>
      <c r="E63"/>
      <c r="F63" s="253">
        <f>SUM(F59:F62)</f>
        <v>26500</v>
      </c>
      <c r="G63" s="120"/>
      <c r="H63"/>
      <c r="I63"/>
      <c r="J63" s="81">
        <f>SUM(J59:J62)</f>
        <v>19500</v>
      </c>
      <c r="K63"/>
      <c r="L63"/>
      <c r="M63"/>
      <c r="N63" s="81">
        <f>SUM(N59:N62)</f>
        <v>0</v>
      </c>
      <c r="O63" s="2"/>
      <c r="P63"/>
      <c r="Q63"/>
      <c r="R63" s="6">
        <f>SUM(R59:R62)</f>
        <v>19500</v>
      </c>
    </row>
    <row r="64" spans="1:18">
      <c r="A64" s="115">
        <v>10</v>
      </c>
      <c r="B64" s="121" t="s">
        <v>64</v>
      </c>
      <c r="C64" s="329"/>
      <c r="D64"/>
      <c r="E64"/>
      <c r="F64"/>
      <c r="G64" s="114"/>
      <c r="H64" s="242"/>
      <c r="I64" s="242"/>
      <c r="J64" s="242"/>
      <c r="K64"/>
      <c r="L64" s="242"/>
      <c r="M64" s="242"/>
      <c r="N64" s="246"/>
      <c r="O64" s="250"/>
      <c r="P64"/>
      <c r="Q64"/>
      <c r="R64" s="248"/>
    </row>
    <row r="65" spans="1:18">
      <c r="A65" s="115">
        <v>10.01</v>
      </c>
      <c r="B65" s="116" t="s">
        <v>65</v>
      </c>
      <c r="C65" s="117">
        <v>2</v>
      </c>
      <c r="D65" s="118" t="s">
        <v>45</v>
      </c>
      <c r="E65" s="117">
        <v>5150</v>
      </c>
      <c r="F65" s="170">
        <f t="shared" si="32"/>
        <v>10300</v>
      </c>
      <c r="G65" s="114"/>
      <c r="H65" s="84">
        <f t="shared" ref="H65:H72" si="33">+I65/C65</f>
        <v>1</v>
      </c>
      <c r="I65" s="3">
        <v>2</v>
      </c>
      <c r="J65" s="4">
        <f t="shared" ref="J65:J72" si="34">+I65*E65</f>
        <v>10300</v>
      </c>
      <c r="K65"/>
      <c r="L65" s="95">
        <f t="shared" ref="L65:L72" si="35">M65/C65</f>
        <v>0</v>
      </c>
      <c r="M65" s="3">
        <v>0</v>
      </c>
      <c r="N65" s="4">
        <f t="shared" ref="N65:N72" si="36">M65*E65</f>
        <v>0</v>
      </c>
      <c r="O65" s="2"/>
      <c r="P65" s="5">
        <f t="shared" ref="P65:P72" si="37">Q65/C65</f>
        <v>1</v>
      </c>
      <c r="Q65" s="3">
        <f t="shared" ref="Q65:Q71" si="38">+M65+I65</f>
        <v>2</v>
      </c>
      <c r="R65" s="1">
        <f t="shared" ref="R65:R71" si="39">+Q65*E65</f>
        <v>10300</v>
      </c>
    </row>
    <row r="66" spans="1:18">
      <c r="A66" s="115">
        <v>10.02</v>
      </c>
      <c r="B66" s="116" t="s">
        <v>66</v>
      </c>
      <c r="C66" s="117">
        <v>1</v>
      </c>
      <c r="D66" s="118" t="s">
        <v>56</v>
      </c>
      <c r="E66" s="117">
        <v>18000</v>
      </c>
      <c r="F66" s="170">
        <f t="shared" si="32"/>
        <v>18000</v>
      </c>
      <c r="G66" s="114"/>
      <c r="H66" s="84">
        <f t="shared" si="33"/>
        <v>1</v>
      </c>
      <c r="I66" s="3">
        <v>1</v>
      </c>
      <c r="J66" s="4">
        <f t="shared" si="34"/>
        <v>18000</v>
      </c>
      <c r="K66"/>
      <c r="L66" s="95">
        <f t="shared" si="35"/>
        <v>0</v>
      </c>
      <c r="M66" s="3">
        <v>0</v>
      </c>
      <c r="N66" s="4">
        <f t="shared" si="36"/>
        <v>0</v>
      </c>
      <c r="O66" s="2"/>
      <c r="P66" s="5">
        <f t="shared" si="37"/>
        <v>1</v>
      </c>
      <c r="Q66" s="79">
        <f t="shared" si="38"/>
        <v>1</v>
      </c>
      <c r="R66" s="1">
        <f t="shared" si="39"/>
        <v>18000</v>
      </c>
    </row>
    <row r="67" spans="1:18">
      <c r="A67" s="115">
        <v>10.029999999999999</v>
      </c>
      <c r="B67" s="116" t="s">
        <v>67</v>
      </c>
      <c r="C67" s="117">
        <v>6</v>
      </c>
      <c r="D67" s="118" t="s">
        <v>45</v>
      </c>
      <c r="E67" s="117">
        <v>1050</v>
      </c>
      <c r="F67" s="170">
        <f t="shared" si="32"/>
        <v>6300</v>
      </c>
      <c r="G67" s="114"/>
      <c r="H67" s="84">
        <f t="shared" si="33"/>
        <v>1</v>
      </c>
      <c r="I67" s="3">
        <v>6</v>
      </c>
      <c r="J67" s="4">
        <f t="shared" si="34"/>
        <v>6300</v>
      </c>
      <c r="K67"/>
      <c r="L67" s="95">
        <f t="shared" si="35"/>
        <v>0</v>
      </c>
      <c r="M67" s="3">
        <v>0</v>
      </c>
      <c r="N67" s="4">
        <f t="shared" si="36"/>
        <v>0</v>
      </c>
      <c r="O67" s="2"/>
      <c r="P67" s="5">
        <f t="shared" si="37"/>
        <v>1</v>
      </c>
      <c r="Q67" s="79">
        <f t="shared" si="38"/>
        <v>6</v>
      </c>
      <c r="R67" s="1">
        <f t="shared" si="39"/>
        <v>6300</v>
      </c>
    </row>
    <row r="68" spans="1:18">
      <c r="A68" s="115">
        <v>10.039999999999999</v>
      </c>
      <c r="B68" s="116" t="s">
        <v>68</v>
      </c>
      <c r="C68" s="117">
        <v>1</v>
      </c>
      <c r="D68" s="118" t="s">
        <v>56</v>
      </c>
      <c r="E68" s="117">
        <v>50000</v>
      </c>
      <c r="F68" s="170">
        <f t="shared" si="32"/>
        <v>50000</v>
      </c>
      <c r="G68" s="114"/>
      <c r="H68" s="84">
        <f t="shared" si="33"/>
        <v>0</v>
      </c>
      <c r="I68" s="3">
        <v>0</v>
      </c>
      <c r="J68" s="4">
        <f t="shared" si="34"/>
        <v>0</v>
      </c>
      <c r="K68"/>
      <c r="L68" s="95">
        <f t="shared" si="35"/>
        <v>0</v>
      </c>
      <c r="M68" s="3">
        <v>0</v>
      </c>
      <c r="N68" s="4">
        <f t="shared" si="36"/>
        <v>0</v>
      </c>
      <c r="O68" s="2"/>
      <c r="P68" s="5">
        <f t="shared" si="37"/>
        <v>0</v>
      </c>
      <c r="Q68" s="79">
        <f t="shared" si="38"/>
        <v>0</v>
      </c>
      <c r="R68" s="1">
        <f t="shared" si="39"/>
        <v>0</v>
      </c>
    </row>
    <row r="69" spans="1:18">
      <c r="A69" s="115">
        <v>10.050000000000001</v>
      </c>
      <c r="B69" s="116" t="s">
        <v>69</v>
      </c>
      <c r="C69" s="117">
        <v>2</v>
      </c>
      <c r="D69" s="118" t="s">
        <v>45</v>
      </c>
      <c r="E69" s="117">
        <v>2300</v>
      </c>
      <c r="F69" s="170">
        <f t="shared" si="32"/>
        <v>4600</v>
      </c>
      <c r="G69" s="114"/>
      <c r="H69" s="84">
        <f t="shared" si="33"/>
        <v>0.5</v>
      </c>
      <c r="I69" s="3">
        <v>1</v>
      </c>
      <c r="J69" s="4">
        <f t="shared" si="34"/>
        <v>2300</v>
      </c>
      <c r="K69"/>
      <c r="L69" s="95">
        <f t="shared" si="35"/>
        <v>0</v>
      </c>
      <c r="M69" s="3">
        <v>0</v>
      </c>
      <c r="N69" s="4">
        <f t="shared" si="36"/>
        <v>0</v>
      </c>
      <c r="O69" s="2"/>
      <c r="P69" s="5">
        <f t="shared" si="37"/>
        <v>0.5</v>
      </c>
      <c r="Q69" s="79">
        <f t="shared" si="38"/>
        <v>1</v>
      </c>
      <c r="R69" s="1">
        <f t="shared" si="39"/>
        <v>2300</v>
      </c>
    </row>
    <row r="70" spans="1:18">
      <c r="A70" s="115">
        <v>10.06</v>
      </c>
      <c r="B70" s="116" t="s">
        <v>70</v>
      </c>
      <c r="C70" s="117">
        <v>2</v>
      </c>
      <c r="D70" s="118" t="s">
        <v>45</v>
      </c>
      <c r="E70" s="117">
        <v>12000</v>
      </c>
      <c r="F70" s="170">
        <f t="shared" si="32"/>
        <v>24000</v>
      </c>
      <c r="G70" s="114"/>
      <c r="H70" s="84">
        <f t="shared" si="33"/>
        <v>1</v>
      </c>
      <c r="I70" s="3">
        <v>2</v>
      </c>
      <c r="J70" s="4">
        <f t="shared" si="34"/>
        <v>24000</v>
      </c>
      <c r="K70"/>
      <c r="L70" s="95">
        <f t="shared" si="35"/>
        <v>0</v>
      </c>
      <c r="M70" s="3">
        <v>0</v>
      </c>
      <c r="N70" s="4">
        <f t="shared" si="36"/>
        <v>0</v>
      </c>
      <c r="O70" s="2"/>
      <c r="P70" s="5">
        <f t="shared" si="37"/>
        <v>1</v>
      </c>
      <c r="Q70" s="79">
        <f t="shared" si="38"/>
        <v>2</v>
      </c>
      <c r="R70" s="1">
        <f t="shared" si="39"/>
        <v>24000</v>
      </c>
    </row>
    <row r="71" spans="1:18">
      <c r="A71" s="115">
        <v>10.07</v>
      </c>
      <c r="B71" s="116" t="s">
        <v>71</v>
      </c>
      <c r="C71" s="117">
        <v>1</v>
      </c>
      <c r="D71" s="118" t="s">
        <v>45</v>
      </c>
      <c r="E71" s="117">
        <v>6000</v>
      </c>
      <c r="F71" s="170">
        <f t="shared" si="32"/>
        <v>6000</v>
      </c>
      <c r="G71" s="114"/>
      <c r="H71" s="84">
        <f t="shared" si="33"/>
        <v>0</v>
      </c>
      <c r="I71" s="3">
        <v>0</v>
      </c>
      <c r="J71" s="4">
        <f t="shared" si="34"/>
        <v>0</v>
      </c>
      <c r="K71"/>
      <c r="L71" s="95">
        <f t="shared" si="35"/>
        <v>0</v>
      </c>
      <c r="M71" s="3">
        <v>0</v>
      </c>
      <c r="N71" s="4">
        <f t="shared" si="36"/>
        <v>0</v>
      </c>
      <c r="O71" s="2"/>
      <c r="P71" s="5">
        <f t="shared" si="37"/>
        <v>0</v>
      </c>
      <c r="Q71" s="79">
        <f t="shared" si="38"/>
        <v>0</v>
      </c>
      <c r="R71" s="1">
        <f t="shared" si="39"/>
        <v>0</v>
      </c>
    </row>
    <row r="72" spans="1:18">
      <c r="A72" s="115">
        <v>10.09</v>
      </c>
      <c r="B72" s="116" t="s">
        <v>72</v>
      </c>
      <c r="C72" s="117">
        <v>1</v>
      </c>
      <c r="D72" s="118" t="s">
        <v>45</v>
      </c>
      <c r="E72" s="117">
        <v>80000</v>
      </c>
      <c r="F72" s="170">
        <f t="shared" si="32"/>
        <v>80000</v>
      </c>
      <c r="G72" s="114"/>
      <c r="H72" s="84">
        <f t="shared" si="33"/>
        <v>1</v>
      </c>
      <c r="I72" s="3">
        <v>1</v>
      </c>
      <c r="J72" s="4">
        <f t="shared" si="34"/>
        <v>80000</v>
      </c>
      <c r="K72"/>
      <c r="L72" s="95">
        <f t="shared" si="35"/>
        <v>0</v>
      </c>
      <c r="M72" s="3">
        <v>0</v>
      </c>
      <c r="N72" s="4">
        <f t="shared" si="36"/>
        <v>0</v>
      </c>
      <c r="O72" s="2"/>
      <c r="P72" s="5">
        <f t="shared" si="37"/>
        <v>1</v>
      </c>
      <c r="Q72" s="79">
        <f>+M72+I72</f>
        <v>1</v>
      </c>
      <c r="R72" s="1">
        <f>+Q72*E72</f>
        <v>80000</v>
      </c>
    </row>
    <row r="73" spans="1:18">
      <c r="A73" s="115"/>
      <c r="B73" s="119"/>
      <c r="C73"/>
      <c r="D73"/>
      <c r="E73"/>
      <c r="F73" s="253">
        <f>SUM(F65:F72)</f>
        <v>199200</v>
      </c>
      <c r="G73" s="120"/>
      <c r="H73"/>
      <c r="I73"/>
      <c r="J73" s="6">
        <f>SUM(J65:J72)</f>
        <v>140900</v>
      </c>
      <c r="K73"/>
      <c r="L73"/>
      <c r="M73"/>
      <c r="N73" s="6">
        <f>SUM(N65:N72)</f>
        <v>0</v>
      </c>
      <c r="O73" s="2"/>
      <c r="P73"/>
      <c r="Q73"/>
      <c r="R73" s="6">
        <f>SUM(R65:R72)</f>
        <v>140900</v>
      </c>
    </row>
    <row r="74" spans="1:18" s="273" customFormat="1" ht="16.5">
      <c r="A74" s="115">
        <v>11</v>
      </c>
      <c r="B74" s="121" t="s">
        <v>73</v>
      </c>
      <c r="C74" s="274"/>
      <c r="D74" s="274"/>
      <c r="E74" s="274"/>
      <c r="F74" s="274"/>
      <c r="G74" s="114"/>
      <c r="H74" s="274"/>
      <c r="I74" s="274"/>
      <c r="J74" s="7"/>
      <c r="K74" s="274"/>
      <c r="L74" s="242"/>
      <c r="M74" s="242"/>
      <c r="N74" s="7"/>
      <c r="O74" s="2"/>
      <c r="P74" s="274"/>
      <c r="Q74" s="274"/>
      <c r="R74" s="8"/>
    </row>
    <row r="75" spans="1:18" s="273" customFormat="1" ht="14.1" customHeight="1">
      <c r="A75" s="115">
        <v>11.01</v>
      </c>
      <c r="B75" s="116" t="s">
        <v>74</v>
      </c>
      <c r="C75" s="117">
        <v>30</v>
      </c>
      <c r="D75" s="118" t="s">
        <v>45</v>
      </c>
      <c r="E75" s="117">
        <v>760</v>
      </c>
      <c r="F75" s="162">
        <f>C75*E75</f>
        <v>22800</v>
      </c>
      <c r="G75" s="114"/>
      <c r="H75" s="84">
        <f t="shared" ref="H75:H87" si="40">+I75/C75</f>
        <v>1</v>
      </c>
      <c r="I75" s="3">
        <v>30</v>
      </c>
      <c r="J75" s="4">
        <f t="shared" ref="J75:J87" si="41">+I75*E75</f>
        <v>22800</v>
      </c>
      <c r="K75" s="274"/>
      <c r="L75" s="95">
        <f t="shared" ref="L75:L87" si="42">M75/C75</f>
        <v>0</v>
      </c>
      <c r="M75" s="3">
        <v>0</v>
      </c>
      <c r="N75" s="4">
        <f t="shared" ref="N75:N87" si="43">M75*E75</f>
        <v>0</v>
      </c>
      <c r="O75" s="2"/>
      <c r="P75" s="5">
        <f t="shared" ref="P75:P87" si="44">Q75/C75</f>
        <v>1</v>
      </c>
      <c r="Q75" s="3">
        <f t="shared" ref="Q75:Q87" si="45">+M75+I75</f>
        <v>30</v>
      </c>
      <c r="R75" s="4">
        <f t="shared" ref="R75:R87" si="46">+Q75*E75</f>
        <v>22800</v>
      </c>
    </row>
    <row r="76" spans="1:18" s="273" customFormat="1" ht="14.1" customHeight="1">
      <c r="A76" s="115">
        <v>11.02</v>
      </c>
      <c r="B76" s="116" t="s">
        <v>75</v>
      </c>
      <c r="C76" s="117">
        <v>7</v>
      </c>
      <c r="D76" s="118" t="s">
        <v>45</v>
      </c>
      <c r="E76" s="117">
        <v>820</v>
      </c>
      <c r="F76" s="162">
        <f t="shared" ref="F76:F87" si="47">C76*E76</f>
        <v>5740</v>
      </c>
      <c r="G76" s="114"/>
      <c r="H76" s="84">
        <f t="shared" si="40"/>
        <v>1</v>
      </c>
      <c r="I76" s="3">
        <v>7</v>
      </c>
      <c r="J76" s="4">
        <f t="shared" si="41"/>
        <v>5740</v>
      </c>
      <c r="K76" s="274"/>
      <c r="L76" s="95">
        <f t="shared" si="42"/>
        <v>0</v>
      </c>
      <c r="M76" s="3">
        <v>0</v>
      </c>
      <c r="N76" s="4">
        <f t="shared" si="43"/>
        <v>0</v>
      </c>
      <c r="O76" s="2"/>
      <c r="P76" s="5">
        <f t="shared" si="44"/>
        <v>1</v>
      </c>
      <c r="Q76" s="79">
        <f t="shared" si="45"/>
        <v>7</v>
      </c>
      <c r="R76" s="1">
        <f t="shared" si="46"/>
        <v>5740</v>
      </c>
    </row>
    <row r="77" spans="1:18" s="273" customFormat="1" ht="14.1" customHeight="1">
      <c r="A77" s="115">
        <v>11.03</v>
      </c>
      <c r="B77" s="116" t="s">
        <v>76</v>
      </c>
      <c r="C77" s="117">
        <v>8</v>
      </c>
      <c r="D77" s="118" t="s">
        <v>45</v>
      </c>
      <c r="E77" s="117">
        <v>980</v>
      </c>
      <c r="F77" s="162">
        <f t="shared" si="47"/>
        <v>7840</v>
      </c>
      <c r="G77" s="114"/>
      <c r="H77" s="84">
        <f t="shared" si="40"/>
        <v>1</v>
      </c>
      <c r="I77" s="3">
        <v>8</v>
      </c>
      <c r="J77" s="4">
        <f t="shared" si="41"/>
        <v>7840</v>
      </c>
      <c r="K77" s="274"/>
      <c r="L77" s="95">
        <f t="shared" si="42"/>
        <v>0</v>
      </c>
      <c r="M77" s="3">
        <v>0</v>
      </c>
      <c r="N77" s="4">
        <f t="shared" si="43"/>
        <v>0</v>
      </c>
      <c r="O77" s="2"/>
      <c r="P77" s="5">
        <f t="shared" si="44"/>
        <v>1</v>
      </c>
      <c r="Q77" s="79">
        <f t="shared" si="45"/>
        <v>8</v>
      </c>
      <c r="R77" s="1">
        <f t="shared" si="46"/>
        <v>7840</v>
      </c>
    </row>
    <row r="78" spans="1:18" s="273" customFormat="1" ht="14.1" customHeight="1">
      <c r="A78" s="115">
        <v>11.04</v>
      </c>
      <c r="B78" s="116" t="s">
        <v>77</v>
      </c>
      <c r="C78" s="117">
        <v>2</v>
      </c>
      <c r="D78" s="118" t="s">
        <v>45</v>
      </c>
      <c r="E78" s="117">
        <v>870</v>
      </c>
      <c r="F78" s="162">
        <f t="shared" si="47"/>
        <v>1740</v>
      </c>
      <c r="G78" s="114"/>
      <c r="H78" s="84">
        <f t="shared" si="40"/>
        <v>0.5</v>
      </c>
      <c r="I78" s="3">
        <v>1</v>
      </c>
      <c r="J78" s="4">
        <f t="shared" si="41"/>
        <v>870</v>
      </c>
      <c r="K78" s="274"/>
      <c r="L78" s="95">
        <f t="shared" si="42"/>
        <v>0</v>
      </c>
      <c r="M78" s="3">
        <v>0</v>
      </c>
      <c r="N78" s="4">
        <f t="shared" si="43"/>
        <v>0</v>
      </c>
      <c r="O78" s="2"/>
      <c r="P78" s="5">
        <f t="shared" si="44"/>
        <v>0.5</v>
      </c>
      <c r="Q78" s="79">
        <f t="shared" si="45"/>
        <v>1</v>
      </c>
      <c r="R78" s="1">
        <f t="shared" si="46"/>
        <v>870</v>
      </c>
    </row>
    <row r="79" spans="1:18" s="273" customFormat="1" ht="14.1" customHeight="1">
      <c r="A79" s="115">
        <v>11.05</v>
      </c>
      <c r="B79" s="116" t="s">
        <v>78</v>
      </c>
      <c r="C79" s="117">
        <v>28</v>
      </c>
      <c r="D79" s="118" t="s">
        <v>45</v>
      </c>
      <c r="E79" s="117">
        <v>990</v>
      </c>
      <c r="F79" s="162">
        <f t="shared" si="47"/>
        <v>27720</v>
      </c>
      <c r="G79" s="114"/>
      <c r="H79" s="84">
        <f t="shared" si="40"/>
        <v>0.9285714285714286</v>
      </c>
      <c r="I79" s="3">
        <v>26</v>
      </c>
      <c r="J79" s="4">
        <f t="shared" si="41"/>
        <v>25740</v>
      </c>
      <c r="K79" s="274"/>
      <c r="L79" s="95">
        <f t="shared" si="42"/>
        <v>7.1428571428571425E-2</v>
      </c>
      <c r="M79" s="3">
        <f>'MEMORIA DE CALCULO'!G22-'MEMORIA DE CALCULO'!G24-'CUBI. #4'!I79</f>
        <v>2</v>
      </c>
      <c r="N79" s="4">
        <f t="shared" si="43"/>
        <v>1980</v>
      </c>
      <c r="O79" s="2"/>
      <c r="P79" s="5">
        <f>Q79/C79</f>
        <v>1</v>
      </c>
      <c r="Q79" s="3">
        <f t="shared" si="45"/>
        <v>28</v>
      </c>
      <c r="R79" s="4">
        <f t="shared" si="46"/>
        <v>27720</v>
      </c>
    </row>
    <row r="80" spans="1:18" s="273" customFormat="1" ht="14.1" customHeight="1">
      <c r="A80" s="115">
        <v>11.06</v>
      </c>
      <c r="B80" s="116" t="s">
        <v>79</v>
      </c>
      <c r="C80" s="117">
        <v>102</v>
      </c>
      <c r="D80" s="118" t="s">
        <v>80</v>
      </c>
      <c r="E80" s="117">
        <v>486</v>
      </c>
      <c r="F80" s="162">
        <f t="shared" si="47"/>
        <v>49572</v>
      </c>
      <c r="G80" s="114"/>
      <c r="H80" s="84">
        <f t="shared" si="40"/>
        <v>0</v>
      </c>
      <c r="I80" s="3">
        <v>0</v>
      </c>
      <c r="J80" s="4">
        <f t="shared" si="41"/>
        <v>0</v>
      </c>
      <c r="K80" s="274"/>
      <c r="L80" s="95">
        <f t="shared" si="42"/>
        <v>0</v>
      </c>
      <c r="M80" s="3">
        <v>0</v>
      </c>
      <c r="N80" s="4">
        <f t="shared" si="43"/>
        <v>0</v>
      </c>
      <c r="O80" s="2"/>
      <c r="P80" s="5">
        <f t="shared" si="44"/>
        <v>0</v>
      </c>
      <c r="Q80" s="79">
        <f t="shared" si="45"/>
        <v>0</v>
      </c>
      <c r="R80" s="1">
        <f t="shared" si="46"/>
        <v>0</v>
      </c>
    </row>
    <row r="81" spans="1:18" s="273" customFormat="1" ht="14.1" customHeight="1">
      <c r="A81" s="115">
        <v>11.07</v>
      </c>
      <c r="B81" s="122" t="s">
        <v>81</v>
      </c>
      <c r="C81" s="275">
        <v>2</v>
      </c>
      <c r="D81" s="276" t="s">
        <v>82</v>
      </c>
      <c r="E81" s="275">
        <v>2000</v>
      </c>
      <c r="F81" s="162">
        <f t="shared" si="47"/>
        <v>4000</v>
      </c>
      <c r="G81" s="114"/>
      <c r="H81" s="84">
        <f t="shared" si="40"/>
        <v>0</v>
      </c>
      <c r="I81" s="3">
        <v>0</v>
      </c>
      <c r="J81" s="4">
        <f t="shared" si="41"/>
        <v>0</v>
      </c>
      <c r="K81" s="274"/>
      <c r="L81" s="95">
        <f t="shared" si="42"/>
        <v>1</v>
      </c>
      <c r="M81" s="3">
        <f>'MEMORIA DE CALCULO'!G29</f>
        <v>2</v>
      </c>
      <c r="N81" s="4">
        <f t="shared" si="43"/>
        <v>4000</v>
      </c>
      <c r="O81" s="2"/>
      <c r="P81" s="5">
        <f t="shared" si="44"/>
        <v>1</v>
      </c>
      <c r="Q81" s="79">
        <f t="shared" si="45"/>
        <v>2</v>
      </c>
      <c r="R81" s="1">
        <f t="shared" si="46"/>
        <v>4000</v>
      </c>
    </row>
    <row r="82" spans="1:18" s="273" customFormat="1" ht="14.1" customHeight="1">
      <c r="A82" s="115">
        <v>11.08</v>
      </c>
      <c r="B82" s="122" t="s">
        <v>83</v>
      </c>
      <c r="C82" s="275">
        <v>1</v>
      </c>
      <c r="D82" s="276" t="s">
        <v>82</v>
      </c>
      <c r="E82" s="275">
        <v>2000</v>
      </c>
      <c r="F82" s="162">
        <f t="shared" si="47"/>
        <v>2000</v>
      </c>
      <c r="G82" s="114"/>
      <c r="H82" s="84">
        <f t="shared" si="40"/>
        <v>0</v>
      </c>
      <c r="I82" s="3">
        <v>0</v>
      </c>
      <c r="J82" s="4">
        <f t="shared" si="41"/>
        <v>0</v>
      </c>
      <c r="K82" s="274"/>
      <c r="L82" s="95">
        <f t="shared" si="42"/>
        <v>1</v>
      </c>
      <c r="M82" s="3">
        <f>'MEMORIA DE CALCULO'!G35</f>
        <v>1</v>
      </c>
      <c r="N82" s="4">
        <f t="shared" si="43"/>
        <v>2000</v>
      </c>
      <c r="O82" s="2"/>
      <c r="P82" s="5">
        <f t="shared" si="44"/>
        <v>1</v>
      </c>
      <c r="Q82" s="79">
        <f t="shared" si="45"/>
        <v>1</v>
      </c>
      <c r="R82" s="1">
        <f t="shared" si="46"/>
        <v>2000</v>
      </c>
    </row>
    <row r="83" spans="1:18" s="273" customFormat="1" ht="14.1" customHeight="1">
      <c r="A83" s="115">
        <v>11.09</v>
      </c>
      <c r="B83" s="122" t="s">
        <v>84</v>
      </c>
      <c r="C83" s="275">
        <v>1</v>
      </c>
      <c r="D83" s="276" t="s">
        <v>82</v>
      </c>
      <c r="E83" s="275">
        <v>690</v>
      </c>
      <c r="F83" s="162">
        <f t="shared" si="47"/>
        <v>690</v>
      </c>
      <c r="G83" s="114"/>
      <c r="H83" s="84">
        <f t="shared" si="40"/>
        <v>1</v>
      </c>
      <c r="I83" s="3">
        <v>1</v>
      </c>
      <c r="J83" s="4">
        <f t="shared" si="41"/>
        <v>690</v>
      </c>
      <c r="K83" s="274"/>
      <c r="L83" s="95">
        <f t="shared" si="42"/>
        <v>0</v>
      </c>
      <c r="M83" s="3">
        <v>0</v>
      </c>
      <c r="N83" s="4">
        <f t="shared" si="43"/>
        <v>0</v>
      </c>
      <c r="O83" s="2"/>
      <c r="P83" s="5">
        <f t="shared" si="44"/>
        <v>1</v>
      </c>
      <c r="Q83" s="79">
        <f t="shared" si="45"/>
        <v>1</v>
      </c>
      <c r="R83" s="1">
        <f t="shared" si="46"/>
        <v>690</v>
      </c>
    </row>
    <row r="84" spans="1:18" s="273" customFormat="1" ht="14.1" customHeight="1">
      <c r="A84" s="115">
        <v>11.1</v>
      </c>
      <c r="B84" s="122" t="s">
        <v>85</v>
      </c>
      <c r="C84" s="275">
        <v>1</v>
      </c>
      <c r="D84" s="276" t="s">
        <v>82</v>
      </c>
      <c r="E84" s="275">
        <v>710</v>
      </c>
      <c r="F84" s="162">
        <f t="shared" si="47"/>
        <v>710</v>
      </c>
      <c r="G84" s="114"/>
      <c r="H84" s="84">
        <f t="shared" si="40"/>
        <v>1</v>
      </c>
      <c r="I84" s="3">
        <v>1</v>
      </c>
      <c r="J84" s="4">
        <f t="shared" si="41"/>
        <v>710</v>
      </c>
      <c r="K84" s="274"/>
      <c r="L84" s="95">
        <f t="shared" si="42"/>
        <v>0</v>
      </c>
      <c r="M84" s="3">
        <v>0</v>
      </c>
      <c r="N84" s="4">
        <f t="shared" si="43"/>
        <v>0</v>
      </c>
      <c r="O84" s="2"/>
      <c r="P84" s="5">
        <f t="shared" si="44"/>
        <v>1</v>
      </c>
      <c r="Q84" s="79">
        <f t="shared" si="45"/>
        <v>1</v>
      </c>
      <c r="R84" s="1">
        <f t="shared" si="46"/>
        <v>710</v>
      </c>
    </row>
    <row r="85" spans="1:18" s="273" customFormat="1" ht="14.1" customHeight="1">
      <c r="A85" s="115">
        <v>11.11</v>
      </c>
      <c r="B85" s="116" t="s">
        <v>86</v>
      </c>
      <c r="C85" s="117">
        <v>1</v>
      </c>
      <c r="D85" s="118" t="s">
        <v>45</v>
      </c>
      <c r="E85" s="117">
        <v>8000</v>
      </c>
      <c r="F85" s="162">
        <f t="shared" si="47"/>
        <v>8000</v>
      </c>
      <c r="G85" s="114"/>
      <c r="H85" s="84">
        <f t="shared" si="40"/>
        <v>0</v>
      </c>
      <c r="I85" s="3">
        <v>0</v>
      </c>
      <c r="J85" s="4">
        <f t="shared" si="41"/>
        <v>0</v>
      </c>
      <c r="K85" s="274"/>
      <c r="L85" s="95">
        <f t="shared" si="42"/>
        <v>1</v>
      </c>
      <c r="M85" s="3">
        <f>'MEMORIA DE CALCULO'!G41</f>
        <v>1</v>
      </c>
      <c r="N85" s="4">
        <f t="shared" si="43"/>
        <v>8000</v>
      </c>
      <c r="O85" s="2"/>
      <c r="P85" s="5">
        <f t="shared" si="44"/>
        <v>1</v>
      </c>
      <c r="Q85" s="79">
        <f t="shared" si="45"/>
        <v>1</v>
      </c>
      <c r="R85" s="1">
        <f t="shared" si="46"/>
        <v>8000</v>
      </c>
    </row>
    <row r="86" spans="1:18" s="273" customFormat="1" ht="14.1" customHeight="1">
      <c r="A86" s="115">
        <v>11.12</v>
      </c>
      <c r="B86" s="116" t="s">
        <v>87</v>
      </c>
      <c r="C86" s="117">
        <v>1</v>
      </c>
      <c r="D86" s="118" t="s">
        <v>56</v>
      </c>
      <c r="E86" s="117">
        <v>12000</v>
      </c>
      <c r="F86" s="162">
        <f t="shared" si="47"/>
        <v>12000</v>
      </c>
      <c r="G86" s="114"/>
      <c r="H86" s="84">
        <f t="shared" si="40"/>
        <v>0</v>
      </c>
      <c r="I86" s="3">
        <v>0</v>
      </c>
      <c r="J86" s="4">
        <f t="shared" si="41"/>
        <v>0</v>
      </c>
      <c r="K86" s="274"/>
      <c r="L86" s="95">
        <f t="shared" si="42"/>
        <v>0</v>
      </c>
      <c r="M86" s="3">
        <v>0</v>
      </c>
      <c r="N86" s="4">
        <f t="shared" si="43"/>
        <v>0</v>
      </c>
      <c r="O86" s="2"/>
      <c r="P86" s="5">
        <f t="shared" si="44"/>
        <v>0</v>
      </c>
      <c r="Q86" s="79">
        <f t="shared" si="45"/>
        <v>0</v>
      </c>
      <c r="R86" s="1">
        <f t="shared" si="46"/>
        <v>0</v>
      </c>
    </row>
    <row r="87" spans="1:18" s="273" customFormat="1" ht="14.1" customHeight="1">
      <c r="A87" s="115">
        <v>11.13</v>
      </c>
      <c r="B87" s="116" t="s">
        <v>88</v>
      </c>
      <c r="C87" s="117">
        <v>1</v>
      </c>
      <c r="D87" s="118" t="s">
        <v>56</v>
      </c>
      <c r="E87" s="117">
        <v>25000</v>
      </c>
      <c r="F87" s="162">
        <f t="shared" si="47"/>
        <v>25000</v>
      </c>
      <c r="G87" s="114"/>
      <c r="H87" s="84">
        <f t="shared" si="40"/>
        <v>0</v>
      </c>
      <c r="I87" s="3">
        <v>0</v>
      </c>
      <c r="J87" s="4">
        <f t="shared" si="41"/>
        <v>0</v>
      </c>
      <c r="K87" s="274"/>
      <c r="L87" s="95">
        <f t="shared" si="42"/>
        <v>0</v>
      </c>
      <c r="M87" s="3">
        <v>0</v>
      </c>
      <c r="N87" s="4">
        <f t="shared" si="43"/>
        <v>0</v>
      </c>
      <c r="O87" s="2"/>
      <c r="P87" s="5">
        <f t="shared" si="44"/>
        <v>0</v>
      </c>
      <c r="Q87" s="79">
        <f t="shared" si="45"/>
        <v>0</v>
      </c>
      <c r="R87" s="1">
        <f t="shared" si="46"/>
        <v>0</v>
      </c>
    </row>
    <row r="88" spans="1:18">
      <c r="A88" s="264"/>
      <c r="B88" s="264"/>
      <c r="C88" s="264"/>
      <c r="D88" s="264"/>
      <c r="E88" s="277"/>
      <c r="F88" s="253">
        <f>SUM(F75:F87)</f>
        <v>167812</v>
      </c>
      <c r="G88" s="266"/>
      <c r="H88" s="274"/>
      <c r="I88" s="274"/>
      <c r="J88" s="81">
        <f>SUM(J76:J87)</f>
        <v>41590</v>
      </c>
      <c r="K88" s="274"/>
      <c r="L88" s="274"/>
      <c r="M88" s="278"/>
      <c r="N88" s="81">
        <f>SUM(N76:N87)</f>
        <v>15980</v>
      </c>
      <c r="O88" s="2"/>
      <c r="P88" s="274"/>
      <c r="Q88" s="274"/>
      <c r="R88" s="81">
        <f>SUM(R76:R87)</f>
        <v>57570</v>
      </c>
    </row>
    <row r="89" spans="1:18">
      <c r="A89" s="323"/>
      <c r="B89" s="323"/>
      <c r="C89" s="323"/>
      <c r="D89" s="323"/>
      <c r="E89" s="323"/>
      <c r="F89" s="265"/>
      <c r="G89" s="129"/>
      <c r="H89" s="274"/>
      <c r="I89" s="274"/>
      <c r="J89" s="260"/>
      <c r="K89" s="274"/>
      <c r="L89" s="274"/>
      <c r="M89" s="274"/>
      <c r="N89" s="260"/>
      <c r="O89" s="2"/>
      <c r="P89" s="274"/>
      <c r="Q89" s="274"/>
      <c r="R89" s="260"/>
    </row>
    <row r="90" spans="1:18">
      <c r="A90" s="324" t="s">
        <v>142</v>
      </c>
      <c r="B90" s="325"/>
      <c r="C90" s="328"/>
      <c r="D90" s="199"/>
      <c r="E90" s="199"/>
      <c r="F90" s="199"/>
      <c r="G90" s="243"/>
      <c r="H90" s="243"/>
      <c r="I90" s="243"/>
      <c r="J90" s="243"/>
      <c r="K90"/>
      <c r="L90" s="242"/>
      <c r="M90" s="242"/>
      <c r="N90" s="247"/>
      <c r="O90" s="247"/>
      <c r="P90" t="s">
        <v>143</v>
      </c>
      <c r="Q90"/>
      <c r="R90" s="247"/>
    </row>
    <row r="91" spans="1:18">
      <c r="A91" s="115">
        <v>12</v>
      </c>
      <c r="B91" s="121" t="s">
        <v>90</v>
      </c>
      <c r="C91" s="327"/>
      <c r="D91" s="326"/>
      <c r="E91" s="326"/>
      <c r="F91" s="326"/>
      <c r="G91" s="244"/>
      <c r="H91" s="244"/>
      <c r="I91" s="244"/>
      <c r="J91" s="244"/>
      <c r="K91"/>
      <c r="L91" s="247"/>
      <c r="M91" s="247"/>
      <c r="N91" s="247"/>
      <c r="O91" s="247"/>
      <c r="P91" s="247"/>
      <c r="Q91" s="247"/>
      <c r="R91" s="250"/>
    </row>
    <row r="92" spans="1:18">
      <c r="A92" s="115">
        <v>12.01</v>
      </c>
      <c r="B92" s="127" t="s">
        <v>91</v>
      </c>
      <c r="C92" s="117">
        <v>4.6399999999999997</v>
      </c>
      <c r="D92" s="118" t="s">
        <v>93</v>
      </c>
      <c r="E92" s="117">
        <v>21161.52</v>
      </c>
      <c r="F92" s="162">
        <f>C92*E92</f>
        <v>98189.452799999999</v>
      </c>
      <c r="G92" s="114"/>
      <c r="H92" s="84">
        <f t="shared" ref="H92:H105" si="48">+I92/C92</f>
        <v>1</v>
      </c>
      <c r="I92" s="3">
        <v>4.6399999999999997</v>
      </c>
      <c r="J92" s="4">
        <f t="shared" ref="J92:J105" si="49">+I92*E92</f>
        <v>98189.452799999999</v>
      </c>
      <c r="K92"/>
      <c r="L92" s="95">
        <f t="shared" ref="L92:L105" si="50">M92/C92</f>
        <v>0</v>
      </c>
      <c r="M92" s="3">
        <v>0</v>
      </c>
      <c r="N92" s="4">
        <f t="shared" ref="N92:N105" si="51">M92*E92</f>
        <v>0</v>
      </c>
      <c r="O92" s="2"/>
      <c r="P92" s="5">
        <f t="shared" ref="P92:P105" si="52">Q92/C92</f>
        <v>1</v>
      </c>
      <c r="Q92" s="3">
        <f t="shared" ref="Q92:Q105" si="53">+M92+I92</f>
        <v>4.6399999999999997</v>
      </c>
      <c r="R92" s="4">
        <f t="shared" ref="R92:R105" si="54">+Q92*E92</f>
        <v>98189.452799999999</v>
      </c>
    </row>
    <row r="93" spans="1:18">
      <c r="A93" s="115">
        <v>12.02</v>
      </c>
      <c r="B93" s="127" t="s">
        <v>92</v>
      </c>
      <c r="C93" s="117">
        <v>5.38</v>
      </c>
      <c r="D93" s="118" t="s">
        <v>93</v>
      </c>
      <c r="E93" s="117">
        <v>28192.25</v>
      </c>
      <c r="F93" s="162">
        <f>C93*E93</f>
        <v>151674.30499999999</v>
      </c>
      <c r="G93" s="114"/>
      <c r="H93" s="84">
        <f t="shared" si="48"/>
        <v>1</v>
      </c>
      <c r="I93" s="3">
        <v>5.38</v>
      </c>
      <c r="J93" s="4">
        <f t="shared" si="49"/>
        <v>151674.30499999999</v>
      </c>
      <c r="K93"/>
      <c r="L93" s="95">
        <f t="shared" si="50"/>
        <v>0</v>
      </c>
      <c r="M93" s="3">
        <v>0</v>
      </c>
      <c r="N93" s="4">
        <f t="shared" si="51"/>
        <v>0</v>
      </c>
      <c r="O93" s="2"/>
      <c r="P93" s="5">
        <f t="shared" si="52"/>
        <v>1</v>
      </c>
      <c r="Q93" s="79">
        <f t="shared" si="53"/>
        <v>5.38</v>
      </c>
      <c r="R93" s="1">
        <f t="shared" si="54"/>
        <v>151674.30499999999</v>
      </c>
    </row>
    <row r="94" spans="1:18" ht="15">
      <c r="A94" s="115">
        <v>12.03</v>
      </c>
      <c r="B94" s="127" t="s">
        <v>94</v>
      </c>
      <c r="C94" s="117">
        <v>102.06</v>
      </c>
      <c r="D94" s="118" t="s">
        <v>139</v>
      </c>
      <c r="E94" s="117">
        <v>968.73</v>
      </c>
      <c r="F94" s="162">
        <f>C94*E94</f>
        <v>98868.583800000008</v>
      </c>
      <c r="G94" s="114"/>
      <c r="H94" s="84">
        <f t="shared" si="48"/>
        <v>1</v>
      </c>
      <c r="I94" s="3">
        <v>102.06</v>
      </c>
      <c r="J94" s="4">
        <f t="shared" si="49"/>
        <v>98868.583800000008</v>
      </c>
      <c r="K94"/>
      <c r="L94" s="95">
        <f t="shared" si="50"/>
        <v>0</v>
      </c>
      <c r="M94" s="3">
        <v>0</v>
      </c>
      <c r="N94" s="4">
        <f t="shared" si="51"/>
        <v>0</v>
      </c>
      <c r="O94" s="2"/>
      <c r="P94" s="5">
        <f t="shared" si="52"/>
        <v>1</v>
      </c>
      <c r="Q94" s="79">
        <f t="shared" si="53"/>
        <v>102.06</v>
      </c>
      <c r="R94" s="1">
        <f t="shared" si="54"/>
        <v>98868.583800000008</v>
      </c>
    </row>
    <row r="95" spans="1:18">
      <c r="A95" s="115">
        <v>12.04</v>
      </c>
      <c r="B95" s="127" t="s">
        <v>95</v>
      </c>
      <c r="C95" s="117">
        <v>42.16</v>
      </c>
      <c r="D95" s="118" t="s">
        <v>24</v>
      </c>
      <c r="E95" s="117">
        <v>38.5</v>
      </c>
      <c r="F95" s="162">
        <f>C95*E95</f>
        <v>1623.1599999999999</v>
      </c>
      <c r="G95" s="114"/>
      <c r="H95" s="84">
        <f t="shared" si="48"/>
        <v>1</v>
      </c>
      <c r="I95" s="3">
        <v>42.16</v>
      </c>
      <c r="J95" s="4">
        <f t="shared" si="49"/>
        <v>1623.1599999999999</v>
      </c>
      <c r="K95"/>
      <c r="L95" s="95">
        <f t="shared" si="50"/>
        <v>0</v>
      </c>
      <c r="M95" s="3">
        <v>0</v>
      </c>
      <c r="N95" s="4">
        <f t="shared" si="51"/>
        <v>0</v>
      </c>
      <c r="O95" s="2"/>
      <c r="P95" s="5">
        <f t="shared" si="52"/>
        <v>1</v>
      </c>
      <c r="Q95" s="79">
        <f t="shared" si="53"/>
        <v>42.16</v>
      </c>
      <c r="R95" s="1">
        <f t="shared" si="54"/>
        <v>1623.1599999999999</v>
      </c>
    </row>
    <row r="96" spans="1:18">
      <c r="A96" s="115">
        <v>12.05</v>
      </c>
      <c r="B96" s="127" t="s">
        <v>96</v>
      </c>
      <c r="C96" s="117">
        <v>204</v>
      </c>
      <c r="D96" s="118" t="s">
        <v>24</v>
      </c>
      <c r="E96" s="117">
        <v>340</v>
      </c>
      <c r="F96" s="162">
        <f t="shared" ref="F96:F105" si="55">C96*E96</f>
        <v>69360</v>
      </c>
      <c r="G96" s="114"/>
      <c r="H96" s="84">
        <f t="shared" si="48"/>
        <v>1</v>
      </c>
      <c r="I96" s="3">
        <v>204</v>
      </c>
      <c r="J96" s="4">
        <f t="shared" si="49"/>
        <v>69360</v>
      </c>
      <c r="K96"/>
      <c r="L96" s="95">
        <f t="shared" si="50"/>
        <v>0</v>
      </c>
      <c r="M96" s="3">
        <v>0</v>
      </c>
      <c r="N96" s="4">
        <f t="shared" si="51"/>
        <v>0</v>
      </c>
      <c r="O96" s="2"/>
      <c r="P96" s="5">
        <f t="shared" si="52"/>
        <v>1</v>
      </c>
      <c r="Q96" s="79">
        <f t="shared" si="53"/>
        <v>204</v>
      </c>
      <c r="R96" s="1">
        <f t="shared" si="54"/>
        <v>69360</v>
      </c>
    </row>
    <row r="97" spans="1:18">
      <c r="A97" s="115">
        <v>12.06</v>
      </c>
      <c r="B97" s="116" t="s">
        <v>97</v>
      </c>
      <c r="C97" s="117">
        <v>42.21</v>
      </c>
      <c r="D97" s="118" t="s">
        <v>24</v>
      </c>
      <c r="E97" s="117">
        <v>340</v>
      </c>
      <c r="F97" s="162">
        <f>C97*E97</f>
        <v>14351.4</v>
      </c>
      <c r="G97" s="114"/>
      <c r="H97" s="84">
        <f t="shared" si="48"/>
        <v>1</v>
      </c>
      <c r="I97" s="3">
        <v>42.21</v>
      </c>
      <c r="J97" s="4">
        <f t="shared" si="49"/>
        <v>14351.4</v>
      </c>
      <c r="K97"/>
      <c r="L97" s="95">
        <f t="shared" si="50"/>
        <v>0</v>
      </c>
      <c r="M97" s="3">
        <v>0</v>
      </c>
      <c r="N97" s="4">
        <f t="shared" si="51"/>
        <v>0</v>
      </c>
      <c r="O97" s="2"/>
      <c r="P97" s="5">
        <f t="shared" si="52"/>
        <v>1</v>
      </c>
      <c r="Q97" s="79">
        <f t="shared" si="53"/>
        <v>42.21</v>
      </c>
      <c r="R97" s="1">
        <f t="shared" si="54"/>
        <v>14351.4</v>
      </c>
    </row>
    <row r="98" spans="1:18">
      <c r="A98" s="115">
        <v>12.07</v>
      </c>
      <c r="B98" s="123" t="s">
        <v>98</v>
      </c>
      <c r="C98" s="117">
        <v>153.6</v>
      </c>
      <c r="D98" s="118" t="s">
        <v>30</v>
      </c>
      <c r="E98" s="117">
        <v>70</v>
      </c>
      <c r="F98" s="162">
        <f t="shared" si="55"/>
        <v>10752</v>
      </c>
      <c r="G98" s="114"/>
      <c r="H98" s="84">
        <f t="shared" si="48"/>
        <v>0.84765625000000011</v>
      </c>
      <c r="I98" s="3">
        <v>130.20000000000002</v>
      </c>
      <c r="J98" s="4">
        <f t="shared" si="49"/>
        <v>9114.0000000000018</v>
      </c>
      <c r="K98"/>
      <c r="L98" s="95">
        <f t="shared" si="50"/>
        <v>0</v>
      </c>
      <c r="M98" s="3">
        <v>0</v>
      </c>
      <c r="N98" s="4">
        <f t="shared" si="51"/>
        <v>0</v>
      </c>
      <c r="O98" s="2"/>
      <c r="P98" s="5">
        <f t="shared" si="52"/>
        <v>0.84765625000000011</v>
      </c>
      <c r="Q98" s="79">
        <f t="shared" si="53"/>
        <v>130.20000000000002</v>
      </c>
      <c r="R98" s="1">
        <f t="shared" si="54"/>
        <v>9114.0000000000018</v>
      </c>
    </row>
    <row r="99" spans="1:18">
      <c r="A99" s="115">
        <v>12.08</v>
      </c>
      <c r="B99" s="116" t="s">
        <v>33</v>
      </c>
      <c r="C99" s="117">
        <v>315</v>
      </c>
      <c r="D99" s="118" t="s">
        <v>30</v>
      </c>
      <c r="E99" s="117">
        <v>65</v>
      </c>
      <c r="F99" s="162">
        <f t="shared" si="55"/>
        <v>20475</v>
      </c>
      <c r="G99" s="114"/>
      <c r="H99" s="84">
        <f t="shared" si="48"/>
        <v>0.75501587301587292</v>
      </c>
      <c r="I99" s="3">
        <v>237.82999999999998</v>
      </c>
      <c r="J99" s="4">
        <f t="shared" si="49"/>
        <v>15458.949999999999</v>
      </c>
      <c r="K99"/>
      <c r="L99" s="95">
        <f t="shared" si="50"/>
        <v>0</v>
      </c>
      <c r="M99" s="3">
        <v>0</v>
      </c>
      <c r="N99" s="4">
        <f t="shared" si="51"/>
        <v>0</v>
      </c>
      <c r="O99" s="2"/>
      <c r="P99" s="5">
        <f t="shared" si="52"/>
        <v>0.75501587301587292</v>
      </c>
      <c r="Q99" s="79">
        <f t="shared" si="53"/>
        <v>237.82999999999998</v>
      </c>
      <c r="R99" s="1">
        <f t="shared" si="54"/>
        <v>15458.949999999999</v>
      </c>
    </row>
    <row r="100" spans="1:18">
      <c r="A100" s="115">
        <v>12.09</v>
      </c>
      <c r="B100" s="116" t="s">
        <v>99</v>
      </c>
      <c r="C100" s="117">
        <v>157.5</v>
      </c>
      <c r="D100" s="118" t="s">
        <v>30</v>
      </c>
      <c r="E100" s="117">
        <v>70</v>
      </c>
      <c r="F100" s="162">
        <f t="shared" si="55"/>
        <v>11025</v>
      </c>
      <c r="G100" s="114"/>
      <c r="H100" s="84">
        <f t="shared" si="48"/>
        <v>0.77828571428571414</v>
      </c>
      <c r="I100" s="3">
        <v>122.57999999999998</v>
      </c>
      <c r="J100" s="4">
        <f t="shared" si="49"/>
        <v>8580.5999999999985</v>
      </c>
      <c r="K100"/>
      <c r="L100" s="95">
        <f t="shared" si="50"/>
        <v>0</v>
      </c>
      <c r="M100" s="3">
        <v>0</v>
      </c>
      <c r="N100" s="4">
        <f t="shared" si="51"/>
        <v>0</v>
      </c>
      <c r="O100" s="2"/>
      <c r="P100" s="5">
        <f t="shared" si="52"/>
        <v>0.77828571428571414</v>
      </c>
      <c r="Q100" s="79">
        <f t="shared" si="53"/>
        <v>122.57999999999998</v>
      </c>
      <c r="R100" s="1">
        <f t="shared" si="54"/>
        <v>8580.5999999999985</v>
      </c>
    </row>
    <row r="101" spans="1:18">
      <c r="A101" s="115">
        <v>12.1</v>
      </c>
      <c r="B101" s="122" t="s">
        <v>100</v>
      </c>
      <c r="C101" s="117">
        <v>1</v>
      </c>
      <c r="D101" s="118" t="s">
        <v>56</v>
      </c>
      <c r="E101" s="117">
        <v>8550</v>
      </c>
      <c r="F101" s="162">
        <f t="shared" si="55"/>
        <v>8550</v>
      </c>
      <c r="G101" s="114"/>
      <c r="H101" s="84">
        <f t="shared" si="48"/>
        <v>1</v>
      </c>
      <c r="I101" s="3">
        <v>1</v>
      </c>
      <c r="J101" s="4">
        <f t="shared" si="49"/>
        <v>8550</v>
      </c>
      <c r="K101"/>
      <c r="L101" s="95">
        <f t="shared" si="50"/>
        <v>0</v>
      </c>
      <c r="M101" s="3">
        <v>0</v>
      </c>
      <c r="N101" s="4">
        <f t="shared" si="51"/>
        <v>0</v>
      </c>
      <c r="O101" s="2"/>
      <c r="P101" s="5">
        <f t="shared" si="52"/>
        <v>1</v>
      </c>
      <c r="Q101" s="79">
        <f t="shared" si="53"/>
        <v>1</v>
      </c>
      <c r="R101" s="1">
        <f t="shared" si="54"/>
        <v>8550</v>
      </c>
    </row>
    <row r="102" spans="1:18" ht="15">
      <c r="A102" s="115">
        <v>12.11</v>
      </c>
      <c r="B102" s="122" t="s">
        <v>101</v>
      </c>
      <c r="C102" s="117">
        <v>17.86</v>
      </c>
      <c r="D102" s="118" t="s">
        <v>139</v>
      </c>
      <c r="E102" s="117">
        <v>885</v>
      </c>
      <c r="F102" s="162">
        <f t="shared" si="55"/>
        <v>15806.1</v>
      </c>
      <c r="G102" s="114"/>
      <c r="H102" s="84">
        <f t="shared" si="48"/>
        <v>0</v>
      </c>
      <c r="I102" s="3">
        <v>0</v>
      </c>
      <c r="J102" s="4">
        <f t="shared" si="49"/>
        <v>0</v>
      </c>
      <c r="K102"/>
      <c r="L102" s="95">
        <f t="shared" si="50"/>
        <v>0.21500559910414332</v>
      </c>
      <c r="M102" s="3">
        <f>'MEMORIA DE CALCULO'!G65</f>
        <v>3.84</v>
      </c>
      <c r="N102" s="4">
        <f t="shared" si="51"/>
        <v>3398.4</v>
      </c>
      <c r="O102" s="2"/>
      <c r="P102" s="5">
        <f t="shared" si="52"/>
        <v>0.21500559910414332</v>
      </c>
      <c r="Q102" s="79">
        <f t="shared" si="53"/>
        <v>3.84</v>
      </c>
      <c r="R102" s="1">
        <f t="shared" si="54"/>
        <v>3398.4</v>
      </c>
    </row>
    <row r="103" spans="1:18">
      <c r="A103" s="115">
        <v>12.12</v>
      </c>
      <c r="B103" s="122" t="s">
        <v>102</v>
      </c>
      <c r="C103" s="117">
        <v>1</v>
      </c>
      <c r="D103" s="118" t="s">
        <v>56</v>
      </c>
      <c r="E103" s="117">
        <v>2500</v>
      </c>
      <c r="F103" s="162">
        <f t="shared" si="55"/>
        <v>2500</v>
      </c>
      <c r="G103" s="114"/>
      <c r="H103" s="84">
        <f t="shared" si="48"/>
        <v>1</v>
      </c>
      <c r="I103" s="3">
        <v>1</v>
      </c>
      <c r="J103" s="4">
        <f t="shared" si="49"/>
        <v>2500</v>
      </c>
      <c r="K103"/>
      <c r="L103" s="95">
        <f t="shared" si="50"/>
        <v>0</v>
      </c>
      <c r="M103" s="3">
        <v>0</v>
      </c>
      <c r="N103" s="4">
        <f t="shared" si="51"/>
        <v>0</v>
      </c>
      <c r="O103" s="2"/>
      <c r="P103" s="5">
        <f t="shared" si="52"/>
        <v>1</v>
      </c>
      <c r="Q103" s="79">
        <f t="shared" si="53"/>
        <v>1</v>
      </c>
      <c r="R103" s="1">
        <f t="shared" si="54"/>
        <v>2500</v>
      </c>
    </row>
    <row r="104" spans="1:18" ht="15">
      <c r="A104" s="115">
        <v>12.13</v>
      </c>
      <c r="B104" s="122" t="s">
        <v>103</v>
      </c>
      <c r="C104" s="117">
        <v>127.77</v>
      </c>
      <c r="D104" s="118" t="s">
        <v>139</v>
      </c>
      <c r="E104" s="117">
        <v>400</v>
      </c>
      <c r="F104" s="162">
        <f t="shared" si="55"/>
        <v>51108</v>
      </c>
      <c r="G104" s="114"/>
      <c r="H104" s="84">
        <f t="shared" si="48"/>
        <v>0</v>
      </c>
      <c r="I104" s="3">
        <v>0</v>
      </c>
      <c r="J104" s="4">
        <f t="shared" si="49"/>
        <v>0</v>
      </c>
      <c r="K104"/>
      <c r="L104" s="95">
        <f t="shared" si="50"/>
        <v>0</v>
      </c>
      <c r="M104" s="3">
        <v>0</v>
      </c>
      <c r="N104" s="4">
        <f t="shared" si="51"/>
        <v>0</v>
      </c>
      <c r="O104" s="2"/>
      <c r="P104" s="5">
        <f t="shared" si="52"/>
        <v>0</v>
      </c>
      <c r="Q104" s="79">
        <f t="shared" si="53"/>
        <v>0</v>
      </c>
      <c r="R104" s="1">
        <f t="shared" si="54"/>
        <v>0</v>
      </c>
    </row>
    <row r="105" spans="1:18" ht="15">
      <c r="A105" s="115">
        <v>12.14</v>
      </c>
      <c r="B105" s="122" t="s">
        <v>104</v>
      </c>
      <c r="C105" s="117">
        <v>84.5</v>
      </c>
      <c r="D105" s="118" t="s">
        <v>139</v>
      </c>
      <c r="E105" s="117">
        <v>6500</v>
      </c>
      <c r="F105" s="162">
        <f t="shared" si="55"/>
        <v>549250</v>
      </c>
      <c r="G105" s="114"/>
      <c r="H105" s="84">
        <f t="shared" si="48"/>
        <v>1</v>
      </c>
      <c r="I105" s="3">
        <v>84.5</v>
      </c>
      <c r="J105" s="4">
        <f t="shared" si="49"/>
        <v>549250</v>
      </c>
      <c r="K105"/>
      <c r="L105" s="95">
        <f t="shared" si="50"/>
        <v>0</v>
      </c>
      <c r="M105" s="3">
        <v>0</v>
      </c>
      <c r="N105" s="4">
        <f t="shared" si="51"/>
        <v>0</v>
      </c>
      <c r="O105" s="2"/>
      <c r="P105" s="5">
        <f t="shared" si="52"/>
        <v>1</v>
      </c>
      <c r="Q105" s="79">
        <f t="shared" si="53"/>
        <v>84.5</v>
      </c>
      <c r="R105" s="1">
        <f t="shared" si="54"/>
        <v>549250</v>
      </c>
    </row>
    <row r="106" spans="1:18">
      <c r="A106"/>
      <c r="B106"/>
      <c r="C106"/>
      <c r="D106"/>
      <c r="E106"/>
      <c r="F106" s="253">
        <f>SUM(F92:F105)</f>
        <v>1103533.0016000001</v>
      </c>
      <c r="G106" s="120"/>
      <c r="H106"/>
      <c r="I106"/>
      <c r="J106" s="81">
        <f>SUM(J92:J105)</f>
        <v>1027520.4516</v>
      </c>
      <c r="K106"/>
      <c r="L106"/>
      <c r="M106"/>
      <c r="N106" s="81">
        <f>SUM(N92:N105)</f>
        <v>3398.4</v>
      </c>
      <c r="O106" s="2"/>
      <c r="P106"/>
      <c r="Q106"/>
      <c r="R106" s="81">
        <f>SUM(R92:R105)</f>
        <v>1030918.8515999999</v>
      </c>
    </row>
    <row r="107" spans="1:18">
      <c r="A107" s="115">
        <v>14</v>
      </c>
      <c r="B107" s="121" t="s">
        <v>105</v>
      </c>
      <c r="C107"/>
      <c r="D107"/>
      <c r="E107"/>
      <c r="F107"/>
      <c r="G107" s="114"/>
      <c r="H107"/>
      <c r="I107"/>
      <c r="J107"/>
      <c r="K107"/>
      <c r="L107"/>
      <c r="M107"/>
      <c r="N107"/>
      <c r="O107"/>
      <c r="P107"/>
      <c r="Q107"/>
      <c r="R107"/>
    </row>
    <row r="108" spans="1:18">
      <c r="A108" s="115">
        <v>14.01</v>
      </c>
      <c r="B108" s="116" t="s">
        <v>106</v>
      </c>
      <c r="C108" s="117">
        <v>1</v>
      </c>
      <c r="D108" s="118" t="s">
        <v>56</v>
      </c>
      <c r="E108" s="117">
        <v>4583.3900000000003</v>
      </c>
      <c r="F108" s="162">
        <f>E108*C108</f>
        <v>4583.3900000000003</v>
      </c>
      <c r="G108" s="114"/>
      <c r="H108" s="84">
        <f>+I108/C108</f>
        <v>0</v>
      </c>
      <c r="I108" s="3">
        <v>0</v>
      </c>
      <c r="J108" s="4">
        <f t="shared" ref="J108" si="56">+I108*E108</f>
        <v>0</v>
      </c>
      <c r="K108"/>
      <c r="L108" s="95">
        <f>M108/C108</f>
        <v>0</v>
      </c>
      <c r="M108" s="3">
        <v>0</v>
      </c>
      <c r="N108" s="4">
        <f>M108*E108</f>
        <v>0</v>
      </c>
      <c r="O108" s="2"/>
      <c r="P108" s="5">
        <f>+Q108/C107:C108</f>
        <v>0</v>
      </c>
      <c r="Q108" s="3">
        <f>+M108+I108</f>
        <v>0</v>
      </c>
      <c r="R108" s="4">
        <f>+Q108*E108</f>
        <v>0</v>
      </c>
    </row>
    <row r="109" spans="1:18" ht="13.5" thickBot="1">
      <c r="A109"/>
      <c r="B109"/>
      <c r="C109"/>
      <c r="D109"/>
      <c r="E109"/>
      <c r="F109" s="253">
        <f>+F108</f>
        <v>4583.3900000000003</v>
      </c>
      <c r="G109"/>
      <c r="H109"/>
      <c r="I109"/>
      <c r="J109" s="81">
        <f>SUM(J108)</f>
        <v>0</v>
      </c>
      <c r="K109"/>
      <c r="L109"/>
      <c r="M109"/>
      <c r="N109" s="81">
        <f>SUM(N108)</f>
        <v>0</v>
      </c>
      <c r="O109"/>
      <c r="P109"/>
      <c r="Q109"/>
      <c r="R109" s="81">
        <f>SUM(R108)</f>
        <v>0</v>
      </c>
    </row>
    <row r="110" spans="1:18" ht="20.25" customHeight="1" thickBot="1">
      <c r="A110" s="439" t="s">
        <v>144</v>
      </c>
      <c r="B110" s="439"/>
      <c r="C110" s="439"/>
      <c r="D110" s="199"/>
      <c r="E110" s="199"/>
      <c r="F110" s="272">
        <f>F109+F106+F88+F73+F63+F57+F46+F43+F51+F40+F34+F18+F15</f>
        <v>2639212.7589683998</v>
      </c>
      <c r="G110" s="129"/>
      <c r="H110"/>
      <c r="I110"/>
      <c r="J110" s="258">
        <f>J109+J106+J88+J73+J63+J57+J46+J43+J51+J40+J34+J18+J15</f>
        <v>1675071.5317864518</v>
      </c>
      <c r="K110"/>
      <c r="L110" s="450"/>
      <c r="M110" s="450"/>
      <c r="N110" s="258">
        <f>N109+N106+N88+N73+N63+N57+N46+N43+N51+N40+N34+N18+N15</f>
        <v>74745.483999999997</v>
      </c>
      <c r="O110"/>
      <c r="P110"/>
      <c r="Q110"/>
      <c r="R110" s="258">
        <f>R109+R106+R88+R73+R63+R57+R46+R43+R51+R40+R34+R18+R15</f>
        <v>1749817.0157864518</v>
      </c>
    </row>
    <row r="111" spans="1:18" ht="17.25" thickBot="1">
      <c r="A111" s="130"/>
      <c r="B111" s="131"/>
      <c r="C111" s="130"/>
      <c r="D111" s="132"/>
      <c r="E111" s="130"/>
      <c r="F111" s="171"/>
      <c r="G111" s="133"/>
      <c r="K111"/>
      <c r="L111"/>
      <c r="M111"/>
    </row>
    <row r="112" spans="1:18" ht="13.5" thickBot="1">
      <c r="A112"/>
      <c r="B112" s="149" t="s">
        <v>145</v>
      </c>
      <c r="C112" s="134"/>
      <c r="D112"/>
      <c r="E112"/>
      <c r="F112" s="134"/>
      <c r="G112" s="135"/>
      <c r="H112"/>
      <c r="I112"/>
      <c r="K112"/>
      <c r="L112"/>
      <c r="M112"/>
      <c r="P112"/>
      <c r="Q112"/>
    </row>
    <row r="113" spans="1:19" ht="16.5">
      <c r="A113"/>
      <c r="B113" s="148" t="s">
        <v>109</v>
      </c>
      <c r="C113" s="136">
        <v>0.1</v>
      </c>
      <c r="D113"/>
      <c r="E113"/>
      <c r="F113" s="137">
        <f>C113*F110</f>
        <v>263921.27589683997</v>
      </c>
      <c r="G113" s="135"/>
      <c r="H113"/>
      <c r="I113"/>
      <c r="J113" s="97">
        <f t="shared" ref="J113:J120" si="57">$J$110*C113</f>
        <v>167507.15317864518</v>
      </c>
      <c r="K113"/>
      <c r="L113"/>
      <c r="M113"/>
      <c r="N113" s="97">
        <f>$N$110*C113</f>
        <v>7474.5483999999997</v>
      </c>
      <c r="O113" s="92"/>
      <c r="P113"/>
      <c r="Q113" s="287"/>
      <c r="R113" s="97">
        <f>$R$110*C113</f>
        <v>174981.70157864518</v>
      </c>
      <c r="S113" s="93"/>
    </row>
    <row r="114" spans="1:19" ht="16.5">
      <c r="A114"/>
      <c r="B114" s="138" t="s">
        <v>110</v>
      </c>
      <c r="C114" s="136">
        <v>0.03</v>
      </c>
      <c r="D114"/>
      <c r="E114"/>
      <c r="F114" s="137">
        <f>C114*F110</f>
        <v>79176.382769051997</v>
      </c>
      <c r="G114" s="135"/>
      <c r="H114"/>
      <c r="I114"/>
      <c r="J114" s="97">
        <f t="shared" si="57"/>
        <v>50252.14595359355</v>
      </c>
      <c r="K114"/>
      <c r="L114"/>
      <c r="M114"/>
      <c r="N114" s="97">
        <f t="shared" ref="N114:N120" si="58">$N$110*C114</f>
        <v>2242.3645199999996</v>
      </c>
      <c r="O114" s="92"/>
      <c r="P114"/>
      <c r="Q114"/>
      <c r="R114" s="97">
        <f t="shared" ref="R114:R120" si="59">$R$110*C114</f>
        <v>52494.510473593553</v>
      </c>
      <c r="S114" s="93"/>
    </row>
    <row r="115" spans="1:19" ht="16.5">
      <c r="A115"/>
      <c r="B115" s="138" t="s">
        <v>111</v>
      </c>
      <c r="C115" s="136">
        <v>0.03</v>
      </c>
      <c r="D115"/>
      <c r="E115"/>
      <c r="F115" s="137">
        <f>C115*F110</f>
        <v>79176.382769051997</v>
      </c>
      <c r="G115" s="135"/>
      <c r="H115"/>
      <c r="I115"/>
      <c r="J115" s="97">
        <f t="shared" si="57"/>
        <v>50252.14595359355</v>
      </c>
      <c r="K115"/>
      <c r="L115"/>
      <c r="M115"/>
      <c r="N115" s="97">
        <f t="shared" si="58"/>
        <v>2242.3645199999996</v>
      </c>
      <c r="O115" s="92"/>
      <c r="P115"/>
      <c r="Q115"/>
      <c r="R115" s="97">
        <f t="shared" si="59"/>
        <v>52494.510473593553</v>
      </c>
      <c r="S115" s="93"/>
    </row>
    <row r="116" spans="1:19" ht="16.5">
      <c r="A116"/>
      <c r="B116" s="138" t="s">
        <v>112</v>
      </c>
      <c r="C116" s="136">
        <v>0.05</v>
      </c>
      <c r="D116"/>
      <c r="E116"/>
      <c r="F116" s="137">
        <f>C116*F110</f>
        <v>131960.63794841999</v>
      </c>
      <c r="G116" s="135"/>
      <c r="H116"/>
      <c r="I116"/>
      <c r="J116" s="97">
        <f t="shared" si="57"/>
        <v>83753.576589322591</v>
      </c>
      <c r="K116"/>
      <c r="L116"/>
      <c r="M116"/>
      <c r="N116" s="97">
        <f t="shared" si="58"/>
        <v>3737.2741999999998</v>
      </c>
      <c r="O116" s="92"/>
      <c r="P116"/>
      <c r="Q116"/>
      <c r="R116" s="97">
        <f t="shared" si="59"/>
        <v>87490.850789322591</v>
      </c>
      <c r="S116" s="93"/>
    </row>
    <row r="117" spans="1:19" ht="16.5">
      <c r="A117"/>
      <c r="B117" s="138" t="s">
        <v>113</v>
      </c>
      <c r="C117" s="136">
        <v>0.01</v>
      </c>
      <c r="D117"/>
      <c r="E117"/>
      <c r="F117" s="137">
        <f>C117*F110</f>
        <v>26392.127589683998</v>
      </c>
      <c r="G117" s="135"/>
      <c r="H117"/>
      <c r="I117"/>
      <c r="J117" s="97">
        <f t="shared" si="57"/>
        <v>16750.715317864517</v>
      </c>
      <c r="K117"/>
      <c r="L117"/>
      <c r="M117"/>
      <c r="N117" s="97">
        <f t="shared" si="58"/>
        <v>747.45483999999999</v>
      </c>
      <c r="O117" s="92"/>
      <c r="P117"/>
      <c r="Q117"/>
      <c r="R117" s="97">
        <f t="shared" si="59"/>
        <v>17498.170157864519</v>
      </c>
      <c r="S117" s="93"/>
    </row>
    <row r="118" spans="1:19" ht="16.5">
      <c r="A118"/>
      <c r="B118" s="138" t="s">
        <v>114</v>
      </c>
      <c r="C118" s="136">
        <v>0.03</v>
      </c>
      <c r="D118"/>
      <c r="E118"/>
      <c r="F118" s="137">
        <f>C118*F110</f>
        <v>79176.382769051997</v>
      </c>
      <c r="G118" s="135"/>
      <c r="H118"/>
      <c r="I118"/>
      <c r="J118" s="97">
        <f t="shared" si="57"/>
        <v>50252.14595359355</v>
      </c>
      <c r="K118"/>
      <c r="L118"/>
      <c r="M118"/>
      <c r="N118" s="97">
        <f t="shared" si="58"/>
        <v>2242.3645199999996</v>
      </c>
      <c r="O118" s="92"/>
      <c r="P118"/>
      <c r="Q118"/>
      <c r="R118" s="97">
        <f t="shared" si="59"/>
        <v>52494.510473593553</v>
      </c>
      <c r="S118" s="93"/>
    </row>
    <row r="119" spans="1:19" ht="16.5">
      <c r="A119"/>
      <c r="B119" s="138" t="s">
        <v>115</v>
      </c>
      <c r="C119" s="136">
        <v>0.05</v>
      </c>
      <c r="D119"/>
      <c r="E119"/>
      <c r="F119" s="137">
        <f>C119*F110</f>
        <v>131960.63794841999</v>
      </c>
      <c r="G119" s="135"/>
      <c r="H119"/>
      <c r="I119"/>
      <c r="J119" s="97">
        <f t="shared" si="57"/>
        <v>83753.576589322591</v>
      </c>
      <c r="K119"/>
      <c r="L119"/>
      <c r="M119"/>
      <c r="N119" s="97">
        <f t="shared" si="58"/>
        <v>3737.2741999999998</v>
      </c>
      <c r="O119" s="92"/>
      <c r="P119"/>
      <c r="Q119"/>
      <c r="R119" s="97">
        <f t="shared" si="59"/>
        <v>87490.850789322591</v>
      </c>
      <c r="S119" s="93"/>
    </row>
    <row r="120" spans="1:19" ht="16.5">
      <c r="A120"/>
      <c r="B120" s="138" t="s">
        <v>116</v>
      </c>
      <c r="C120" s="136">
        <v>1E-3</v>
      </c>
      <c r="D120"/>
      <c r="E120"/>
      <c r="F120" s="137">
        <f>C120*F110</f>
        <v>2639.2127589684001</v>
      </c>
      <c r="G120" s="135"/>
      <c r="H120"/>
      <c r="I120"/>
      <c r="J120" s="97">
        <f t="shared" si="57"/>
        <v>1675.0715317864519</v>
      </c>
      <c r="K120"/>
      <c r="L120"/>
      <c r="M120"/>
      <c r="N120" s="97">
        <f t="shared" si="58"/>
        <v>74.745484000000005</v>
      </c>
      <c r="O120" s="92"/>
      <c r="P120"/>
      <c r="Q120" s="287"/>
      <c r="R120" s="97">
        <f t="shared" si="59"/>
        <v>1749.8170157864517</v>
      </c>
      <c r="S120" s="93"/>
    </row>
    <row r="121" spans="1:19" ht="17.25" thickBot="1">
      <c r="A121"/>
      <c r="B121" s="138" t="s">
        <v>146</v>
      </c>
      <c r="C121" s="136">
        <v>0.18</v>
      </c>
      <c r="D121"/>
      <c r="E121"/>
      <c r="F121" s="137">
        <f>F113*C121</f>
        <v>47505.829661431191</v>
      </c>
      <c r="G121" s="135"/>
      <c r="H121"/>
      <c r="I121"/>
      <c r="J121" s="97">
        <f>$J$113*C121</f>
        <v>30151.287572156132</v>
      </c>
      <c r="K121"/>
      <c r="L121"/>
      <c r="M121"/>
      <c r="N121" s="97">
        <f>$N$113*C121</f>
        <v>1345.4187119999999</v>
      </c>
      <c r="O121" s="92"/>
      <c r="P121"/>
      <c r="Q121"/>
      <c r="R121" s="97">
        <f>$R$113*C121</f>
        <v>31496.706284156131</v>
      </c>
      <c r="S121" s="93"/>
    </row>
    <row r="122" spans="1:19" ht="17.25" thickBot="1">
      <c r="A122"/>
      <c r="B122" s="280" t="s">
        <v>147</v>
      </c>
      <c r="C122" s="200"/>
      <c r="D122"/>
      <c r="E122"/>
      <c r="F122" s="201">
        <f>SUM(F113:F121)</f>
        <v>841908.87011091947</v>
      </c>
      <c r="G122" s="139"/>
      <c r="H122" s="451"/>
      <c r="I122" s="413"/>
      <c r="J122" s="202">
        <f>SUM(J113:J121)</f>
        <v>534347.81863987807</v>
      </c>
      <c r="K122"/>
      <c r="L122" s="257"/>
      <c r="M122"/>
      <c r="N122" s="202">
        <f>SUM(N113:N121)</f>
        <v>23843.809395999993</v>
      </c>
      <c r="O122" s="92"/>
      <c r="P122"/>
      <c r="Q122"/>
      <c r="R122" s="202">
        <f>SUM(R113:R121)</f>
        <v>558191.62803587818</v>
      </c>
      <c r="S122" s="93"/>
    </row>
    <row r="123" spans="1:19" ht="17.25" thickBot="1">
      <c r="A123"/>
      <c r="B123" s="140"/>
      <c r="C123" s="141"/>
      <c r="D123"/>
      <c r="E123"/>
      <c r="F123" s="141"/>
      <c r="G123" s="135"/>
      <c r="H123" s="428"/>
      <c r="I123" s="428"/>
      <c r="J123" s="150"/>
      <c r="K123"/>
      <c r="L123" s="428"/>
      <c r="M123" s="428"/>
      <c r="N123" s="150"/>
      <c r="O123" s="92"/>
      <c r="P123" s="428"/>
      <c r="Q123" s="428"/>
      <c r="R123" s="98"/>
      <c r="S123" s="94"/>
    </row>
    <row r="124" spans="1:19" ht="27.75" thickBot="1">
      <c r="A124"/>
      <c r="B124" s="204" t="s">
        <v>148</v>
      </c>
      <c r="C124" s="205"/>
      <c r="D124"/>
      <c r="E124"/>
      <c r="F124" s="207">
        <f>F110+F122</f>
        <v>3481121.6290793195</v>
      </c>
      <c r="G124" s="139"/>
      <c r="H124" s="451"/>
      <c r="I124" s="413"/>
      <c r="J124" s="208">
        <f>J122+J110</f>
        <v>2209419.3504263298</v>
      </c>
      <c r="K124"/>
      <c r="L124" s="451"/>
      <c r="M124" s="451"/>
      <c r="N124" s="208">
        <f>N122+N110</f>
        <v>98589.293395999994</v>
      </c>
      <c r="O124" s="92"/>
      <c r="P124" s="412"/>
      <c r="Q124" s="413"/>
      <c r="R124" s="208">
        <f>R122+R110</f>
        <v>2308008.6438223301</v>
      </c>
      <c r="S124" s="94"/>
    </row>
    <row r="125" spans="1:19">
      <c r="K125"/>
      <c r="N125" s="285"/>
    </row>
    <row r="126" spans="1:19" s="310" customFormat="1" ht="16.5">
      <c r="A126" s="416"/>
      <c r="B126" s="416"/>
      <c r="C126" s="416"/>
      <c r="D126" s="416"/>
      <c r="E126" s="416"/>
      <c r="F126" s="416"/>
      <c r="G126" s="338"/>
      <c r="H126" s="414"/>
      <c r="I126" s="414"/>
      <c r="J126" s="414"/>
      <c r="K126" s="339"/>
      <c r="L126" s="414"/>
      <c r="M126" s="414"/>
      <c r="N126" s="414"/>
      <c r="O126" s="340"/>
      <c r="P126" s="414"/>
      <c r="Q126" s="414"/>
      <c r="R126" s="414"/>
    </row>
    <row r="127" spans="1:19" s="310" customFormat="1" ht="17.25" thickBot="1">
      <c r="A127" s="389"/>
      <c r="B127" s="389"/>
      <c r="C127" s="389"/>
      <c r="D127" s="389"/>
      <c r="E127" s="389"/>
      <c r="F127" s="389"/>
      <c r="G127" s="338"/>
      <c r="H127" s="387"/>
      <c r="I127" s="387"/>
      <c r="J127" s="387"/>
      <c r="K127" s="339"/>
      <c r="L127" s="387"/>
      <c r="M127" s="387"/>
      <c r="N127" s="387"/>
      <c r="O127" s="340"/>
      <c r="P127" s="387"/>
      <c r="Q127" s="387"/>
      <c r="R127" s="387"/>
    </row>
    <row r="128" spans="1:19" s="310" customFormat="1" ht="17.25" thickBot="1">
      <c r="A128" s="418" t="s">
        <v>149</v>
      </c>
      <c r="B128" s="424"/>
      <c r="C128" s="424"/>
      <c r="D128" s="424"/>
      <c r="E128" s="424"/>
      <c r="F128" s="425"/>
      <c r="G128" s="83"/>
      <c r="H128" s="435" t="s">
        <v>133</v>
      </c>
      <c r="I128" s="436"/>
      <c r="J128" s="437"/>
      <c r="K128" s="309"/>
      <c r="L128" s="435" t="s">
        <v>150</v>
      </c>
      <c r="M128" s="436"/>
      <c r="N128" s="437"/>
      <c r="O128" s="315"/>
      <c r="P128" s="435" t="s">
        <v>135</v>
      </c>
      <c r="Q128" s="436"/>
      <c r="R128" s="437"/>
    </row>
    <row r="129" spans="1:20">
      <c r="A129" s="153" t="s">
        <v>151</v>
      </c>
      <c r="B129" s="154" t="s">
        <v>152</v>
      </c>
      <c r="C129" s="108" t="s">
        <v>8</v>
      </c>
      <c r="D129" s="107" t="s">
        <v>9</v>
      </c>
      <c r="E129" s="109" t="s">
        <v>10</v>
      </c>
      <c r="F129" s="109" t="s">
        <v>11</v>
      </c>
      <c r="G129" s="142"/>
      <c r="H129" s="241" t="s">
        <v>130</v>
      </c>
      <c r="I129" s="143" t="s">
        <v>136</v>
      </c>
      <c r="J129" s="144" t="s">
        <v>153</v>
      </c>
      <c r="K129"/>
      <c r="L129" s="241" t="s">
        <v>130</v>
      </c>
      <c r="M129" s="143" t="s">
        <v>136</v>
      </c>
      <c r="N129" s="144" t="s">
        <v>153</v>
      </c>
      <c r="O129" s="145"/>
      <c r="P129" s="146" t="s">
        <v>130</v>
      </c>
      <c r="Q129" s="336" t="s">
        <v>136</v>
      </c>
      <c r="R129" s="337" t="s">
        <v>153</v>
      </c>
    </row>
    <row r="130" spans="1:20">
      <c r="A130" s="87">
        <v>1.01</v>
      </c>
      <c r="B130" s="90" t="s">
        <v>13</v>
      </c>
      <c r="C130" s="87">
        <v>0.69</v>
      </c>
      <c r="D130" s="89" t="s">
        <v>93</v>
      </c>
      <c r="E130" s="164">
        <v>150</v>
      </c>
      <c r="F130" s="164">
        <f>E130*C130</f>
        <v>103.49999999999999</v>
      </c>
      <c r="G130" s="83"/>
      <c r="H130" s="84">
        <f t="shared" ref="H130:H135" si="60">+I130/C130</f>
        <v>1</v>
      </c>
      <c r="I130" s="87">
        <v>0.69</v>
      </c>
      <c r="J130" s="4">
        <f t="shared" ref="J130:J135" si="61">+I130*E130</f>
        <v>103.49999999999999</v>
      </c>
      <c r="K130"/>
      <c r="L130" s="155">
        <f t="shared" ref="L130:L135" si="62">M130/C130</f>
        <v>0</v>
      </c>
      <c r="M130" s="87">
        <v>0</v>
      </c>
      <c r="N130" s="87">
        <f t="shared" ref="N130:N135" si="63">M130*E130</f>
        <v>0</v>
      </c>
      <c r="O130" s="156"/>
      <c r="P130" s="5">
        <f>Q130/C130</f>
        <v>1</v>
      </c>
      <c r="Q130" s="3">
        <f t="shared" ref="Q130:Q135" si="64">+M130+I130</f>
        <v>0.69</v>
      </c>
      <c r="R130" s="4">
        <f t="shared" ref="R130:R135" si="65">+Q130*E130</f>
        <v>103.49999999999999</v>
      </c>
    </row>
    <row r="131" spans="1:20">
      <c r="A131" s="88">
        <f>A17</f>
        <v>2.0099999999999998</v>
      </c>
      <c r="B131" s="88" t="str">
        <f>B17</f>
        <v>Blocks de  15 cm</v>
      </c>
      <c r="C131" s="164">
        <v>4.26</v>
      </c>
      <c r="D131" s="91" t="s">
        <v>24</v>
      </c>
      <c r="E131" s="164">
        <v>885</v>
      </c>
      <c r="F131" s="164">
        <f>E131*C131</f>
        <v>3770.1</v>
      </c>
      <c r="G131" s="151"/>
      <c r="H131" s="84">
        <f t="shared" si="60"/>
        <v>1</v>
      </c>
      <c r="I131" s="164">
        <v>4.26</v>
      </c>
      <c r="J131" s="4">
        <f t="shared" si="61"/>
        <v>3770.1</v>
      </c>
      <c r="K131"/>
      <c r="L131" s="155">
        <f t="shared" si="62"/>
        <v>0</v>
      </c>
      <c r="M131" s="87">
        <v>0</v>
      </c>
      <c r="N131" s="87">
        <f t="shared" si="63"/>
        <v>0</v>
      </c>
      <c r="O131" s="152"/>
      <c r="P131" s="5">
        <f t="shared" ref="P131:P135" si="66">Q131/C131</f>
        <v>1</v>
      </c>
      <c r="Q131" s="79">
        <f t="shared" si="64"/>
        <v>4.26</v>
      </c>
      <c r="R131" s="1">
        <f t="shared" si="65"/>
        <v>3770.1</v>
      </c>
    </row>
    <row r="132" spans="1:20">
      <c r="A132" s="88">
        <f>A20</f>
        <v>3.01</v>
      </c>
      <c r="B132" s="88" t="str">
        <f>B20</f>
        <v xml:space="preserve">Fraguaches de columnas </v>
      </c>
      <c r="C132" s="164">
        <v>99.95</v>
      </c>
      <c r="D132" s="91" t="str">
        <f>D20</f>
        <v>M2</v>
      </c>
      <c r="E132" s="164">
        <v>28.26</v>
      </c>
      <c r="F132" s="164">
        <f>E132*C132</f>
        <v>2824.5870000000004</v>
      </c>
      <c r="G132" s="151"/>
      <c r="H132" s="84">
        <f t="shared" si="60"/>
        <v>1</v>
      </c>
      <c r="I132" s="164">
        <v>99.95</v>
      </c>
      <c r="J132" s="4">
        <f t="shared" si="61"/>
        <v>2824.5870000000004</v>
      </c>
      <c r="K132"/>
      <c r="L132" s="155">
        <f t="shared" si="62"/>
        <v>0</v>
      </c>
      <c r="M132" s="87">
        <v>0</v>
      </c>
      <c r="N132" s="87">
        <f t="shared" si="63"/>
        <v>0</v>
      </c>
      <c r="O132" s="152"/>
      <c r="P132" s="5">
        <f t="shared" si="66"/>
        <v>1</v>
      </c>
      <c r="Q132" s="79">
        <f t="shared" si="64"/>
        <v>99.95</v>
      </c>
      <c r="R132" s="1">
        <f t="shared" si="65"/>
        <v>2824.5870000000004</v>
      </c>
    </row>
    <row r="133" spans="1:20">
      <c r="A133" s="161">
        <v>3.05</v>
      </c>
      <c r="B133" s="116" t="s">
        <v>27</v>
      </c>
      <c r="C133" s="164">
        <v>1.24</v>
      </c>
      <c r="D133" s="91" t="str">
        <f>D21</f>
        <v>M2</v>
      </c>
      <c r="E133" s="161">
        <v>340</v>
      </c>
      <c r="F133" s="161">
        <f t="shared" ref="F133" si="67">C133*E133</f>
        <v>421.6</v>
      </c>
      <c r="G133" s="151"/>
      <c r="H133" s="84">
        <f t="shared" si="60"/>
        <v>1</v>
      </c>
      <c r="I133" s="164">
        <v>1.24</v>
      </c>
      <c r="J133" s="4">
        <f t="shared" si="61"/>
        <v>421.6</v>
      </c>
      <c r="K133"/>
      <c r="L133" s="155">
        <f t="shared" si="62"/>
        <v>0</v>
      </c>
      <c r="M133" s="87">
        <v>0</v>
      </c>
      <c r="N133" s="87">
        <f t="shared" si="63"/>
        <v>0</v>
      </c>
      <c r="O133" s="152"/>
      <c r="P133" s="5">
        <f t="shared" si="66"/>
        <v>1</v>
      </c>
      <c r="Q133" s="79">
        <f t="shared" si="64"/>
        <v>1.24</v>
      </c>
      <c r="R133" s="1">
        <f t="shared" si="65"/>
        <v>421.6</v>
      </c>
    </row>
    <row r="134" spans="1:20">
      <c r="A134" s="161">
        <v>3.09</v>
      </c>
      <c r="B134" s="163" t="s">
        <v>32</v>
      </c>
      <c r="C134" s="161">
        <v>83.24</v>
      </c>
      <c r="D134" s="118" t="s">
        <v>30</v>
      </c>
      <c r="E134" s="161">
        <v>70</v>
      </c>
      <c r="F134" s="161">
        <f>C134*E134</f>
        <v>5826.7999999999993</v>
      </c>
      <c r="G134" s="151"/>
      <c r="H134" s="84">
        <f t="shared" si="60"/>
        <v>1</v>
      </c>
      <c r="I134" s="161">
        <v>83.24</v>
      </c>
      <c r="J134" s="4">
        <f t="shared" si="61"/>
        <v>5826.7999999999993</v>
      </c>
      <c r="K134"/>
      <c r="L134" s="155">
        <f t="shared" si="62"/>
        <v>0</v>
      </c>
      <c r="M134" s="87">
        <v>0</v>
      </c>
      <c r="N134" s="87">
        <f t="shared" si="63"/>
        <v>0</v>
      </c>
      <c r="O134" s="152"/>
      <c r="P134" s="5">
        <f t="shared" si="66"/>
        <v>1</v>
      </c>
      <c r="Q134" s="79">
        <f t="shared" si="64"/>
        <v>83.24</v>
      </c>
      <c r="R134" s="1">
        <f t="shared" si="65"/>
        <v>5826.7999999999993</v>
      </c>
    </row>
    <row r="135" spans="1:20" ht="15">
      <c r="A135" s="161">
        <v>8.01</v>
      </c>
      <c r="B135" s="116" t="s">
        <v>54</v>
      </c>
      <c r="C135" s="117">
        <v>2.92</v>
      </c>
      <c r="D135" s="118" t="s">
        <v>139</v>
      </c>
      <c r="E135" s="117">
        <v>494.75</v>
      </c>
      <c r="F135" s="161">
        <f t="shared" ref="F135" si="68">C135*E135</f>
        <v>1444.67</v>
      </c>
      <c r="G135" s="151"/>
      <c r="H135" s="84">
        <f t="shared" si="60"/>
        <v>1</v>
      </c>
      <c r="I135" s="117">
        <v>2.92</v>
      </c>
      <c r="J135" s="4">
        <f t="shared" si="61"/>
        <v>1444.67</v>
      </c>
      <c r="K135"/>
      <c r="L135" s="155">
        <f t="shared" si="62"/>
        <v>0</v>
      </c>
      <c r="M135" s="87">
        <v>0</v>
      </c>
      <c r="N135" s="87">
        <f t="shared" si="63"/>
        <v>0</v>
      </c>
      <c r="O135" s="152"/>
      <c r="P135" s="5">
        <f t="shared" si="66"/>
        <v>1</v>
      </c>
      <c r="Q135" s="79">
        <f t="shared" si="64"/>
        <v>2.92</v>
      </c>
      <c r="R135" s="1">
        <f t="shared" si="65"/>
        <v>1444.67</v>
      </c>
    </row>
    <row r="136" spans="1:20">
      <c r="A136" s="161"/>
      <c r="B136" s="128" t="s">
        <v>154</v>
      </c>
      <c r="C136" s="432"/>
      <c r="D136" s="433"/>
      <c r="E136" s="433"/>
      <c r="F136" s="434"/>
      <c r="G136"/>
      <c r="H136"/>
      <c r="I136" s="251"/>
      <c r="J136" s="251"/>
      <c r="K136" s="251"/>
      <c r="L136" s="251"/>
      <c r="M136" s="251"/>
      <c r="N136" s="251"/>
      <c r="O136" s="251"/>
      <c r="P136" s="251"/>
      <c r="Q136" s="251"/>
      <c r="R136" s="252"/>
      <c r="T136" s="99" t="s">
        <v>155</v>
      </c>
    </row>
    <row r="137" spans="1:20" ht="15">
      <c r="A137" s="161">
        <v>12.03</v>
      </c>
      <c r="B137" s="127" t="s">
        <v>94</v>
      </c>
      <c r="C137" s="117">
        <v>10.57</v>
      </c>
      <c r="D137" s="118" t="s">
        <v>139</v>
      </c>
      <c r="E137" s="117">
        <v>968.73</v>
      </c>
      <c r="F137" s="161">
        <f>C137*E137</f>
        <v>10239.4761</v>
      </c>
      <c r="G137" s="151"/>
      <c r="H137" s="84">
        <f t="shared" ref="H137:H140" si="69">+I137/C137</f>
        <v>1</v>
      </c>
      <c r="I137" s="117">
        <v>10.57</v>
      </c>
      <c r="J137" s="4">
        <f t="shared" ref="J137:J140" si="70">+I137*E137</f>
        <v>10239.4761</v>
      </c>
      <c r="K137"/>
      <c r="L137" s="155">
        <f>M137/C137</f>
        <v>0</v>
      </c>
      <c r="M137" s="87">
        <v>0</v>
      </c>
      <c r="N137" s="87">
        <f>M137*E137</f>
        <v>0</v>
      </c>
      <c r="O137" s="152"/>
      <c r="P137" s="5">
        <f t="shared" ref="P137:P140" si="71">Q137/C137</f>
        <v>1</v>
      </c>
      <c r="Q137" s="3">
        <f t="shared" ref="Q137:Q140" si="72">+M137+I137</f>
        <v>10.57</v>
      </c>
      <c r="R137" s="4">
        <f t="shared" ref="R137:R140" si="73">+Q137*E137</f>
        <v>10239.4761</v>
      </c>
    </row>
    <row r="138" spans="1:20">
      <c r="A138" s="161">
        <v>12.04</v>
      </c>
      <c r="B138" s="127" t="s">
        <v>95</v>
      </c>
      <c r="C138" s="117">
        <v>3.78</v>
      </c>
      <c r="D138" s="118" t="s">
        <v>24</v>
      </c>
      <c r="E138" s="117">
        <v>38.5</v>
      </c>
      <c r="F138" s="161">
        <f>C138*E138</f>
        <v>145.53</v>
      </c>
      <c r="G138" s="151"/>
      <c r="H138" s="84">
        <f t="shared" si="69"/>
        <v>1</v>
      </c>
      <c r="I138" s="117">
        <v>3.78</v>
      </c>
      <c r="J138" s="4">
        <f t="shared" si="70"/>
        <v>145.53</v>
      </c>
      <c r="K138"/>
      <c r="L138" s="155">
        <f>M138/C138</f>
        <v>0</v>
      </c>
      <c r="M138" s="87">
        <v>0</v>
      </c>
      <c r="N138" s="87">
        <f>M138*E138</f>
        <v>0</v>
      </c>
      <c r="O138" s="152"/>
      <c r="P138" s="5">
        <f t="shared" si="71"/>
        <v>1</v>
      </c>
      <c r="Q138" s="79">
        <f t="shared" si="72"/>
        <v>3.78</v>
      </c>
      <c r="R138" s="1">
        <f t="shared" si="73"/>
        <v>145.53</v>
      </c>
    </row>
    <row r="139" spans="1:20">
      <c r="A139" s="161">
        <v>12.05</v>
      </c>
      <c r="B139" s="127" t="s">
        <v>96</v>
      </c>
      <c r="C139" s="117">
        <v>21.26</v>
      </c>
      <c r="D139" s="118" t="s">
        <v>24</v>
      </c>
      <c r="E139" s="117">
        <v>340</v>
      </c>
      <c r="F139" s="161">
        <f t="shared" ref="F139" si="74">C139*E139</f>
        <v>7228.4000000000005</v>
      </c>
      <c r="G139" s="151"/>
      <c r="H139" s="84">
        <f t="shared" si="69"/>
        <v>1</v>
      </c>
      <c r="I139" s="117">
        <v>21.26</v>
      </c>
      <c r="J139" s="4">
        <f t="shared" si="70"/>
        <v>7228.4000000000005</v>
      </c>
      <c r="K139"/>
      <c r="L139" s="155">
        <f>M139/C139</f>
        <v>0</v>
      </c>
      <c r="M139" s="87">
        <v>0</v>
      </c>
      <c r="N139" s="87">
        <f>M139*E139</f>
        <v>0</v>
      </c>
      <c r="O139" s="152"/>
      <c r="P139" s="5">
        <f t="shared" si="71"/>
        <v>1</v>
      </c>
      <c r="Q139" s="79">
        <f t="shared" si="72"/>
        <v>21.26</v>
      </c>
      <c r="R139" s="1">
        <f t="shared" si="73"/>
        <v>7228.4000000000005</v>
      </c>
    </row>
    <row r="140" spans="1:20" ht="13.5" thickBot="1">
      <c r="A140" s="161">
        <v>12.06</v>
      </c>
      <c r="B140" s="116" t="s">
        <v>97</v>
      </c>
      <c r="C140" s="117">
        <v>3.73</v>
      </c>
      <c r="D140" s="118" t="s">
        <v>24</v>
      </c>
      <c r="E140" s="117">
        <v>340</v>
      </c>
      <c r="F140" s="161">
        <f>C140*E140</f>
        <v>1268.2</v>
      </c>
      <c r="G140" s="151"/>
      <c r="H140" s="84">
        <f t="shared" si="69"/>
        <v>1</v>
      </c>
      <c r="I140" s="117">
        <v>3.73</v>
      </c>
      <c r="J140" s="4">
        <f t="shared" si="70"/>
        <v>1268.2</v>
      </c>
      <c r="K140"/>
      <c r="L140" s="155">
        <f>M140/C140</f>
        <v>0</v>
      </c>
      <c r="M140" s="87">
        <v>0</v>
      </c>
      <c r="N140" s="87">
        <f>M140*E140</f>
        <v>0</v>
      </c>
      <c r="O140" s="152"/>
      <c r="P140" s="5">
        <f t="shared" si="71"/>
        <v>1</v>
      </c>
      <c r="Q140" s="79">
        <f t="shared" si="72"/>
        <v>3.73</v>
      </c>
      <c r="R140" s="1">
        <f t="shared" si="73"/>
        <v>1268.2</v>
      </c>
    </row>
    <row r="141" spans="1:20" ht="13.5" thickBot="1">
      <c r="A141" s="209"/>
      <c r="B141" s="210" t="s">
        <v>156</v>
      </c>
      <c r="C141" s="211"/>
      <c r="D141" s="211"/>
      <c r="E141" s="211"/>
      <c r="F141" s="165">
        <f>SUM(F130:F140)</f>
        <v>33272.863099999995</v>
      </c>
      <c r="G141" s="151"/>
      <c r="H141" s="211"/>
      <c r="I141" s="209"/>
      <c r="J141" s="165">
        <f>SUM(J130:J140)</f>
        <v>33272.863099999995</v>
      </c>
      <c r="K141"/>
      <c r="L141" s="211"/>
      <c r="M141" s="209"/>
      <c r="N141" s="165">
        <f>SUM(N130:N140)</f>
        <v>0</v>
      </c>
      <c r="O141" s="212"/>
      <c r="P141" s="211"/>
      <c r="Q141" s="209"/>
      <c r="R141" s="166">
        <f>SUM(R130:R140)</f>
        <v>33272.863099999995</v>
      </c>
    </row>
    <row r="142" spans="1:20" ht="13.5">
      <c r="A142" s="183"/>
      <c r="B142" s="183"/>
      <c r="C142" s="183"/>
      <c r="D142" s="183"/>
      <c r="E142" s="183"/>
      <c r="F142" s="184"/>
      <c r="G142" s="151"/>
      <c r="H142" s="391"/>
      <c r="I142" s="391"/>
      <c r="J142" s="159"/>
      <c r="K142"/>
      <c r="L142" s="391"/>
      <c r="M142" s="391"/>
      <c r="N142" s="159"/>
      <c r="O142" s="157"/>
      <c r="P142" s="391"/>
      <c r="Q142" s="391"/>
      <c r="R142" s="160"/>
    </row>
    <row r="143" spans="1:20">
      <c r="A143" s="188" t="s">
        <v>157</v>
      </c>
      <c r="B143" s="189" t="s">
        <v>158</v>
      </c>
      <c r="C143" s="108" t="s">
        <v>8</v>
      </c>
      <c r="D143" s="107" t="s">
        <v>9</v>
      </c>
      <c r="E143" s="108" t="s">
        <v>10</v>
      </c>
      <c r="F143" s="108" t="s">
        <v>11</v>
      </c>
      <c r="G143" s="83"/>
      <c r="H143" s="190" t="s">
        <v>130</v>
      </c>
      <c r="I143" s="191" t="s">
        <v>136</v>
      </c>
      <c r="J143" s="192" t="s">
        <v>153</v>
      </c>
      <c r="K143"/>
      <c r="L143" s="190" t="s">
        <v>130</v>
      </c>
      <c r="M143" s="191" t="s">
        <v>136</v>
      </c>
      <c r="N143" s="192" t="s">
        <v>153</v>
      </c>
      <c r="O143" s="156"/>
      <c r="P143" s="193" t="s">
        <v>130</v>
      </c>
      <c r="Q143" s="191" t="s">
        <v>136</v>
      </c>
      <c r="R143" s="192" t="s">
        <v>153</v>
      </c>
    </row>
    <row r="144" spans="1:20">
      <c r="A144" s="161"/>
      <c r="B144" s="128" t="s">
        <v>159</v>
      </c>
      <c r="C144" s="432"/>
      <c r="D144" s="433"/>
      <c r="E144" s="433"/>
      <c r="F144" s="434"/>
      <c r="G144" s="151"/>
      <c r="H144" s="440"/>
      <c r="I144" s="441"/>
      <c r="J144" s="442"/>
      <c r="K144"/>
      <c r="L144" s="440"/>
      <c r="M144" s="441"/>
      <c r="N144" s="442"/>
      <c r="O144" s="152"/>
      <c r="P144" s="429"/>
      <c r="Q144" s="430"/>
      <c r="R144" s="431"/>
    </row>
    <row r="145" spans="1:19">
      <c r="A145" s="174">
        <v>12.13</v>
      </c>
      <c r="B145" s="196" t="s">
        <v>160</v>
      </c>
      <c r="C145" s="174">
        <f>'[2]12  TERM. EN LA AZOTEA N1'!H149</f>
        <v>7.0874999999999994E-2</v>
      </c>
      <c r="D145" s="185" t="s">
        <v>93</v>
      </c>
      <c r="E145" s="195">
        <v>28547.65</v>
      </c>
      <c r="F145" s="186">
        <f>E145*C145</f>
        <v>2023.3146937499998</v>
      </c>
      <c r="G145" s="83"/>
      <c r="H145" s="84">
        <f t="shared" ref="H145:H146" si="75">+I145/C145</f>
        <v>1</v>
      </c>
      <c r="I145" s="174">
        <v>7.0874999999999994E-2</v>
      </c>
      <c r="J145" s="4">
        <f t="shared" ref="J145:J146" si="76">+I145*E145</f>
        <v>2023.3146937499998</v>
      </c>
      <c r="K145"/>
      <c r="L145" s="187">
        <f>M145/C145</f>
        <v>0</v>
      </c>
      <c r="M145" s="87">
        <v>0</v>
      </c>
      <c r="N145" s="174">
        <f>M145*E145</f>
        <v>0</v>
      </c>
      <c r="O145" s="156"/>
      <c r="P145" s="5">
        <f t="shared" ref="P145:P146" si="77">+Q145/C144:C145</f>
        <v>1</v>
      </c>
      <c r="Q145" s="79">
        <f t="shared" ref="Q145:Q146" si="78">+M145+I145</f>
        <v>7.0874999999999994E-2</v>
      </c>
      <c r="R145" s="1">
        <f t="shared" ref="R145:R146" si="79">+Q145*E145</f>
        <v>2023.3146937499998</v>
      </c>
    </row>
    <row r="146" spans="1:19" ht="13.5" thickBot="1">
      <c r="A146" s="88">
        <v>12.14</v>
      </c>
      <c r="B146" s="197" t="s">
        <v>161</v>
      </c>
      <c r="C146" s="164">
        <f>'[2]12  TERM. EN LA AZOTEA N1'!H156</f>
        <v>0.46799999999999997</v>
      </c>
      <c r="D146" s="91" t="s">
        <v>93</v>
      </c>
      <c r="E146" s="198">
        <f>E93</f>
        <v>28192.25</v>
      </c>
      <c r="F146" s="164">
        <f>E146*C146</f>
        <v>13193.973</v>
      </c>
      <c r="G146" s="151"/>
      <c r="H146" s="84">
        <f t="shared" si="75"/>
        <v>1</v>
      </c>
      <c r="I146" s="164">
        <v>0.46799999999999997</v>
      </c>
      <c r="J146" s="4">
        <f t="shared" si="76"/>
        <v>13193.973</v>
      </c>
      <c r="K146"/>
      <c r="L146" s="155">
        <f>M146/C146</f>
        <v>0</v>
      </c>
      <c r="M146" s="87">
        <v>0</v>
      </c>
      <c r="N146" s="87">
        <f>M146*E146</f>
        <v>0</v>
      </c>
      <c r="O146" s="152"/>
      <c r="P146" s="5">
        <f t="shared" si="77"/>
        <v>1</v>
      </c>
      <c r="Q146" s="79">
        <f t="shared" si="78"/>
        <v>0.46799999999999997</v>
      </c>
      <c r="R146" s="1">
        <f t="shared" si="79"/>
        <v>13193.973</v>
      </c>
    </row>
    <row r="147" spans="1:19" ht="13.5" thickBot="1">
      <c r="A147" s="209"/>
      <c r="B147" s="210" t="s">
        <v>162</v>
      </c>
      <c r="C147" s="211"/>
      <c r="D147" s="211"/>
      <c r="E147" s="211"/>
      <c r="F147" s="172">
        <f>SUM(F145:F146)</f>
        <v>15217.28769375</v>
      </c>
      <c r="G147" s="151"/>
      <c r="H147" s="211"/>
      <c r="I147" s="209"/>
      <c r="J147" s="172">
        <f>SUM(J145:J146)</f>
        <v>15217.28769375</v>
      </c>
      <c r="K147"/>
      <c r="L147" s="211"/>
      <c r="M147" s="209"/>
      <c r="N147" s="172">
        <f>SUM(N145:O146)</f>
        <v>0</v>
      </c>
      <c r="O147"/>
      <c r="P147"/>
      <c r="Q147" s="209"/>
      <c r="R147" s="172">
        <f>SUM(R145:S146)</f>
        <v>15217.28769375</v>
      </c>
    </row>
    <row r="148" spans="1:19" ht="14.25" thickBot="1">
      <c r="A148" s="183"/>
      <c r="B148" s="183"/>
      <c r="C148" s="183"/>
      <c r="D148" s="183"/>
      <c r="E148" s="183"/>
      <c r="F148" s="159"/>
      <c r="G148" s="151"/>
      <c r="H148" s="391"/>
      <c r="I148" s="391"/>
      <c r="J148" s="159"/>
      <c r="K148"/>
      <c r="L148" s="391"/>
      <c r="M148" s="391"/>
      <c r="N148" s="159"/>
      <c r="O148" s="157"/>
      <c r="P148" s="391"/>
      <c r="Q148" s="391"/>
      <c r="R148" s="160"/>
    </row>
    <row r="149" spans="1:19" s="216" customFormat="1" ht="17.25" thickBot="1">
      <c r="A149" s="203"/>
      <c r="B149" s="213" t="s">
        <v>163</v>
      </c>
      <c r="C149" s="206"/>
      <c r="D149" s="206"/>
      <c r="E149" s="206"/>
      <c r="F149" s="214">
        <f>F147+F141</f>
        <v>48490.150793749999</v>
      </c>
      <c r="G149" s="215"/>
      <c r="H149" s="416"/>
      <c r="I149" s="417"/>
      <c r="J149" s="214">
        <f>J147+J141</f>
        <v>48490.150793749999</v>
      </c>
      <c r="K149"/>
      <c r="L149" s="416"/>
      <c r="M149" s="417"/>
      <c r="N149" s="214">
        <f>N147+N141</f>
        <v>0</v>
      </c>
      <c r="O149" s="177"/>
      <c r="P149"/>
      <c r="Q149"/>
      <c r="R149" s="214">
        <f>R147+R141</f>
        <v>48490.150793749999</v>
      </c>
      <c r="S149" s="94"/>
    </row>
    <row r="150" spans="1:19" ht="5.0999999999999996" customHeight="1" thickBot="1">
      <c r="A150" s="167"/>
      <c r="B150" s="259"/>
      <c r="C150" s="167"/>
      <c r="D150" s="167"/>
      <c r="E150"/>
      <c r="F150" s="173"/>
      <c r="G150" s="151"/>
      <c r="H150" s="158"/>
      <c r="I150" s="86"/>
      <c r="J150" s="159"/>
      <c r="K150"/>
      <c r="L150"/>
      <c r="M150"/>
      <c r="N150" s="159"/>
      <c r="O150" s="157"/>
      <c r="P150"/>
      <c r="Q150"/>
      <c r="R150" s="160"/>
    </row>
    <row r="151" spans="1:19" ht="13.5" thickBot="1">
      <c r="A151" s="167"/>
      <c r="B151" s="149" t="s">
        <v>164</v>
      </c>
      <c r="C151" s="167"/>
      <c r="D151" s="167"/>
      <c r="E151" s="173"/>
      <c r="F151" s="99"/>
      <c r="G151" s="151"/>
      <c r="H151"/>
      <c r="I151"/>
      <c r="J151" s="159"/>
      <c r="K151"/>
      <c r="L151"/>
      <c r="M151"/>
      <c r="N151" s="159"/>
      <c r="O151" s="157"/>
      <c r="P151"/>
      <c r="Q151"/>
      <c r="R151" s="160"/>
    </row>
    <row r="152" spans="1:19" ht="16.5">
      <c r="A152" s="151"/>
      <c r="B152" s="217" t="s">
        <v>109</v>
      </c>
      <c r="C152" s="408">
        <v>0.1</v>
      </c>
      <c r="D152" s="409"/>
      <c r="E152" s="164">
        <f t="shared" ref="E152:E159" si="80">$F$149*C152</f>
        <v>4849.0150793749999</v>
      </c>
      <c r="F152" s="99"/>
      <c r="G152" s="151"/>
      <c r="H152"/>
      <c r="I152"/>
      <c r="J152" s="164">
        <f t="shared" ref="J152:J159" si="81">$J$149*C152</f>
        <v>4849.0150793749999</v>
      </c>
      <c r="K152"/>
      <c r="L152"/>
      <c r="M152"/>
      <c r="N152" s="164">
        <f>$N$149*L152</f>
        <v>0</v>
      </c>
      <c r="O152" s="92"/>
      <c r="P152"/>
      <c r="Q152"/>
      <c r="R152" s="164">
        <f>$R$149*C152</f>
        <v>4849.0150793749999</v>
      </c>
    </row>
    <row r="153" spans="1:19" ht="16.5">
      <c r="A153" s="151"/>
      <c r="B153" s="147" t="s">
        <v>110</v>
      </c>
      <c r="C153" s="408">
        <v>0.03</v>
      </c>
      <c r="D153" s="409"/>
      <c r="E153" s="164">
        <f t="shared" si="80"/>
        <v>1454.7045238124999</v>
      </c>
      <c r="F153" s="99"/>
      <c r="G153" s="151"/>
      <c r="H153"/>
      <c r="I153"/>
      <c r="J153" s="164">
        <f t="shared" si="81"/>
        <v>1454.7045238124999</v>
      </c>
      <c r="K153"/>
      <c r="L153"/>
      <c r="M153"/>
      <c r="N153" s="164">
        <f t="shared" ref="N153:N159" si="82">$N$149*L153</f>
        <v>0</v>
      </c>
      <c r="O153" s="92"/>
      <c r="P153"/>
      <c r="Q153"/>
      <c r="R153" s="164">
        <f t="shared" ref="R153:R159" si="83">$R$149*C153</f>
        <v>1454.7045238124999</v>
      </c>
    </row>
    <row r="154" spans="1:19" ht="16.5">
      <c r="A154" s="82"/>
      <c r="B154" s="147" t="s">
        <v>111</v>
      </c>
      <c r="C154" s="408">
        <v>0.01</v>
      </c>
      <c r="D154" s="409"/>
      <c r="E154" s="164">
        <f t="shared" si="80"/>
        <v>484.90150793750001</v>
      </c>
      <c r="F154" s="99"/>
      <c r="G154" s="82"/>
      <c r="H154"/>
      <c r="I154"/>
      <c r="J154" s="164">
        <f t="shared" si="81"/>
        <v>484.90150793750001</v>
      </c>
      <c r="K154"/>
      <c r="L154"/>
      <c r="M154"/>
      <c r="N154" s="164">
        <f t="shared" si="82"/>
        <v>0</v>
      </c>
      <c r="O154" s="92"/>
      <c r="P154"/>
      <c r="Q154"/>
      <c r="R154" s="164">
        <f t="shared" si="83"/>
        <v>484.90150793750001</v>
      </c>
    </row>
    <row r="155" spans="1:19" ht="16.5">
      <c r="A155" s="82"/>
      <c r="B155" s="147" t="s">
        <v>112</v>
      </c>
      <c r="C155" s="408">
        <v>0.05</v>
      </c>
      <c r="D155" s="409"/>
      <c r="E155" s="164">
        <f t="shared" si="80"/>
        <v>2424.5075396875</v>
      </c>
      <c r="F155" s="99"/>
      <c r="G155" s="82"/>
      <c r="H155"/>
      <c r="I155"/>
      <c r="J155" s="164">
        <f t="shared" si="81"/>
        <v>2424.5075396875</v>
      </c>
      <c r="K155"/>
      <c r="L155"/>
      <c r="M155"/>
      <c r="N155" s="164">
        <f t="shared" si="82"/>
        <v>0</v>
      </c>
      <c r="O155" s="92"/>
      <c r="P155"/>
      <c r="Q155"/>
      <c r="R155" s="164">
        <f t="shared" si="83"/>
        <v>2424.5075396875</v>
      </c>
    </row>
    <row r="156" spans="1:19" ht="16.5">
      <c r="A156" s="82"/>
      <c r="B156" s="147" t="s">
        <v>165</v>
      </c>
      <c r="C156" s="410">
        <v>0.01</v>
      </c>
      <c r="D156" s="411"/>
      <c r="E156" s="164">
        <f t="shared" si="80"/>
        <v>484.90150793750001</v>
      </c>
      <c r="F156" s="99"/>
      <c r="G156" s="82"/>
      <c r="H156"/>
      <c r="I156"/>
      <c r="J156" s="164">
        <f t="shared" si="81"/>
        <v>484.90150793750001</v>
      </c>
      <c r="K156"/>
      <c r="L156"/>
      <c r="M156"/>
      <c r="N156" s="164">
        <f t="shared" si="82"/>
        <v>0</v>
      </c>
      <c r="O156" s="92"/>
      <c r="P156"/>
      <c r="Q156"/>
      <c r="R156" s="164">
        <f t="shared" si="83"/>
        <v>484.90150793750001</v>
      </c>
    </row>
    <row r="157" spans="1:19" ht="16.5">
      <c r="A157" s="82"/>
      <c r="B157" s="147" t="s">
        <v>114</v>
      </c>
      <c r="C157" s="410">
        <v>0.03</v>
      </c>
      <c r="D157" s="411"/>
      <c r="E157" s="164">
        <f t="shared" si="80"/>
        <v>1454.7045238124999</v>
      </c>
      <c r="F157" s="99"/>
      <c r="G157" s="82"/>
      <c r="H157"/>
      <c r="I157"/>
      <c r="J157" s="164">
        <f t="shared" si="81"/>
        <v>1454.7045238124999</v>
      </c>
      <c r="K157"/>
      <c r="L157"/>
      <c r="M157"/>
      <c r="N157" s="164">
        <f t="shared" si="82"/>
        <v>0</v>
      </c>
      <c r="O157" s="92"/>
      <c r="P157"/>
      <c r="Q157"/>
      <c r="R157" s="164">
        <f t="shared" si="83"/>
        <v>1454.7045238124999</v>
      </c>
    </row>
    <row r="158" spans="1:19" ht="16.5">
      <c r="A158" s="82"/>
      <c r="B158" s="147" t="s">
        <v>115</v>
      </c>
      <c r="C158" s="410">
        <v>0.05</v>
      </c>
      <c r="D158" s="411"/>
      <c r="E158" s="164">
        <f t="shared" si="80"/>
        <v>2424.5075396875</v>
      </c>
      <c r="F158" s="99"/>
      <c r="G158" s="82"/>
      <c r="H158"/>
      <c r="I158"/>
      <c r="J158" s="164">
        <f t="shared" si="81"/>
        <v>2424.5075396875</v>
      </c>
      <c r="K158"/>
      <c r="L158"/>
      <c r="M158"/>
      <c r="N158" s="164">
        <f t="shared" si="82"/>
        <v>0</v>
      </c>
      <c r="O158" s="92"/>
      <c r="P158"/>
      <c r="Q158"/>
      <c r="R158" s="164">
        <f t="shared" si="83"/>
        <v>2424.5075396875</v>
      </c>
    </row>
    <row r="159" spans="1:19" ht="16.5">
      <c r="A159" s="82"/>
      <c r="B159" s="147" t="s">
        <v>116</v>
      </c>
      <c r="C159" s="410">
        <v>1E-3</v>
      </c>
      <c r="D159" s="411"/>
      <c r="E159" s="164">
        <f t="shared" si="80"/>
        <v>48.490150793749997</v>
      </c>
      <c r="F159" s="99"/>
      <c r="G159" s="82"/>
      <c r="H159"/>
      <c r="I159"/>
      <c r="J159" s="164">
        <f t="shared" si="81"/>
        <v>48.490150793749997</v>
      </c>
      <c r="K159"/>
      <c r="L159"/>
      <c r="M159"/>
      <c r="N159" s="164">
        <f t="shared" si="82"/>
        <v>0</v>
      </c>
      <c r="O159" s="92"/>
      <c r="P159"/>
      <c r="Q159"/>
      <c r="R159" s="164">
        <f t="shared" si="83"/>
        <v>48.490150793749997</v>
      </c>
    </row>
    <row r="160" spans="1:19" ht="17.25" thickBot="1">
      <c r="A160" s="82"/>
      <c r="B160" s="147" t="s">
        <v>146</v>
      </c>
      <c r="C160" s="438">
        <v>0.18</v>
      </c>
      <c r="D160" s="438"/>
      <c r="E160" s="164">
        <f>E152*C160</f>
        <v>872.82271428749993</v>
      </c>
      <c r="F160" s="99"/>
      <c r="G160" s="82"/>
      <c r="H160"/>
      <c r="I160"/>
      <c r="J160" s="164">
        <f>$J$152*C160</f>
        <v>872.82271428749993</v>
      </c>
      <c r="K160"/>
      <c r="L160"/>
      <c r="M160"/>
      <c r="N160" s="164">
        <f>N152*L160</f>
        <v>0</v>
      </c>
      <c r="O160" s="92"/>
      <c r="P160"/>
      <c r="Q160"/>
      <c r="R160" s="164">
        <f>R152*C160</f>
        <v>872.82271428749993</v>
      </c>
    </row>
    <row r="161" spans="1:18" ht="17.25" thickBot="1">
      <c r="A161" s="218"/>
      <c r="B161" s="289" t="s">
        <v>166</v>
      </c>
      <c r="C161" s="219"/>
      <c r="D161" s="220"/>
      <c r="E161" s="229"/>
      <c r="F161" s="99"/>
      <c r="G161" s="82"/>
      <c r="H161"/>
      <c r="I161"/>
      <c r="J161" s="330">
        <f>SUM(J152:J160)</f>
        <v>14498.555087331251</v>
      </c>
      <c r="K161"/>
      <c r="L161"/>
      <c r="M161"/>
      <c r="N161" s="330">
        <f>SUM(N152:N160)</f>
        <v>0</v>
      </c>
      <c r="O161" s="92"/>
      <c r="P161"/>
      <c r="Q161"/>
      <c r="R161" s="330">
        <f>SUM(R152:R160)</f>
        <v>14498.555087331251</v>
      </c>
    </row>
    <row r="162" spans="1:18" ht="17.25" thickBot="1">
      <c r="A162" s="85"/>
      <c r="B162" s="85"/>
      <c r="C162" s="85"/>
      <c r="D162" s="85"/>
      <c r="E162" s="85"/>
      <c r="F162" s="173"/>
      <c r="G162" s="82"/>
      <c r="H162" s="428"/>
      <c r="I162" s="428"/>
      <c r="J162" s="175"/>
      <c r="K162"/>
      <c r="L162" s="428"/>
      <c r="M162" s="428"/>
      <c r="N162" s="175"/>
      <c r="O162" s="92"/>
      <c r="P162"/>
      <c r="Q162"/>
      <c r="R162" s="176"/>
    </row>
    <row r="163" spans="1:18" ht="17.25" thickBot="1">
      <c r="A163" s="222"/>
      <c r="B163" s="223" t="s">
        <v>167</v>
      </c>
      <c r="C163" s="182"/>
      <c r="D163" s="182"/>
      <c r="E163" s="182"/>
      <c r="F163" s="230"/>
      <c r="G163" s="151"/>
      <c r="H163" s="426"/>
      <c r="I163" s="426"/>
      <c r="J163" s="224">
        <f>SUM(J149+J161)</f>
        <v>62988.705881081252</v>
      </c>
      <c r="K163"/>
      <c r="L163" s="426"/>
      <c r="M163" s="426"/>
      <c r="N163" s="224">
        <f>SUM(N149+N161)</f>
        <v>0</v>
      </c>
      <c r="O163" s="212"/>
      <c r="P163"/>
      <c r="Q163"/>
      <c r="R163" s="224">
        <f>SUM(R149+R161)</f>
        <v>62988.705881081252</v>
      </c>
    </row>
    <row r="164" spans="1:18" ht="16.5">
      <c r="A164" s="182"/>
      <c r="B164" s="182"/>
      <c r="C164" s="182"/>
      <c r="D164" s="182"/>
      <c r="E164" s="182"/>
      <c r="F164" s="288"/>
      <c r="G164" s="151"/>
      <c r="H164" s="167"/>
      <c r="I164" s="167"/>
      <c r="J164" s="288"/>
      <c r="K164"/>
      <c r="L164" s="167"/>
      <c r="M164" s="167"/>
      <c r="N164" s="288"/>
      <c r="O164" s="157"/>
      <c r="P164"/>
      <c r="Q164"/>
      <c r="R164" s="288"/>
    </row>
    <row r="165" spans="1:18" ht="16.5">
      <c r="A165" s="182"/>
      <c r="B165" s="182"/>
      <c r="C165" s="182"/>
      <c r="D165" s="182"/>
      <c r="E165" s="182"/>
      <c r="F165" s="288"/>
      <c r="G165" s="151"/>
      <c r="H165" s="167"/>
      <c r="I165" s="167"/>
      <c r="J165" s="288"/>
      <c r="K165"/>
      <c r="L165" s="167"/>
      <c r="M165" s="167"/>
      <c r="N165" s="288"/>
      <c r="O165" s="157"/>
      <c r="P165"/>
      <c r="Q165"/>
      <c r="R165" s="288"/>
    </row>
    <row r="166" spans="1:18" ht="16.5">
      <c r="A166" s="182"/>
      <c r="B166" s="182"/>
      <c r="C166" s="182"/>
      <c r="D166" s="182"/>
      <c r="E166" s="182"/>
      <c r="F166" s="288"/>
      <c r="G166" s="151"/>
      <c r="H166" s="167"/>
      <c r="I166" s="167"/>
      <c r="J166" s="288"/>
      <c r="K166"/>
      <c r="L166" s="167"/>
      <c r="M166" s="167"/>
      <c r="N166" s="288"/>
      <c r="O166" s="157"/>
      <c r="P166"/>
      <c r="Q166"/>
      <c r="R166" s="288"/>
    </row>
    <row r="167" spans="1:18" ht="16.5">
      <c r="A167" s="182"/>
      <c r="B167" s="182"/>
      <c r="C167" s="182"/>
      <c r="D167" s="182"/>
      <c r="E167" s="182"/>
      <c r="F167" s="288"/>
      <c r="G167" s="151"/>
      <c r="H167" s="167"/>
      <c r="I167" s="167"/>
      <c r="J167" s="288"/>
      <c r="K167"/>
      <c r="L167" s="167"/>
      <c r="M167" s="167"/>
      <c r="N167" s="288"/>
      <c r="O167" s="157"/>
      <c r="P167"/>
      <c r="Q167"/>
      <c r="R167" s="288"/>
    </row>
    <row r="168" spans="1:18" ht="16.5">
      <c r="A168" s="182"/>
      <c r="B168" s="182"/>
      <c r="C168" s="182"/>
      <c r="D168" s="182"/>
      <c r="E168" s="182"/>
      <c r="F168" s="288"/>
      <c r="G168" s="151"/>
      <c r="H168" s="167"/>
      <c r="I168" s="167"/>
      <c r="J168" s="288"/>
      <c r="K168"/>
      <c r="L168" s="167"/>
      <c r="M168" s="167"/>
      <c r="N168" s="288"/>
      <c r="O168" s="157"/>
      <c r="P168"/>
      <c r="Q168"/>
      <c r="R168" s="288"/>
    </row>
    <row r="169" spans="1:18" ht="16.5">
      <c r="A169" s="182"/>
      <c r="B169" s="182"/>
      <c r="C169" s="182"/>
      <c r="D169" s="182"/>
      <c r="E169" s="182"/>
      <c r="F169" s="288"/>
      <c r="G169" s="151"/>
      <c r="H169" s="167"/>
      <c r="I169" s="167"/>
      <c r="J169" s="288"/>
      <c r="K169"/>
      <c r="L169" s="167"/>
      <c r="M169" s="167"/>
      <c r="N169" s="288"/>
      <c r="O169" s="157"/>
      <c r="P169"/>
      <c r="Q169"/>
      <c r="R169" s="288"/>
    </row>
    <row r="170" spans="1:18" ht="16.5">
      <c r="A170" s="182"/>
      <c r="B170" s="182"/>
      <c r="C170" s="182"/>
      <c r="D170" s="182"/>
      <c r="E170" s="182"/>
      <c r="F170" s="288"/>
      <c r="G170" s="151"/>
      <c r="H170" s="167"/>
      <c r="I170" s="167"/>
      <c r="J170" s="288"/>
      <c r="K170"/>
      <c r="L170" s="167"/>
      <c r="M170" s="167"/>
      <c r="N170" s="288"/>
      <c r="O170" s="157"/>
      <c r="P170"/>
      <c r="Q170"/>
      <c r="R170" s="288"/>
    </row>
    <row r="171" spans="1:18" ht="16.5">
      <c r="A171" s="182"/>
      <c r="B171" s="182"/>
      <c r="C171" s="182"/>
      <c r="D171" s="182"/>
      <c r="E171" s="182"/>
      <c r="F171" s="288"/>
      <c r="G171" s="151"/>
      <c r="H171" s="167"/>
      <c r="I171" s="167"/>
      <c r="J171" s="288"/>
      <c r="K171"/>
      <c r="L171" s="167"/>
      <c r="M171" s="167"/>
      <c r="N171" s="288"/>
      <c r="O171" s="157"/>
      <c r="P171"/>
      <c r="Q171"/>
      <c r="R171" s="288"/>
    </row>
    <row r="172" spans="1:18" s="216" customFormat="1" ht="16.5">
      <c r="A172" s="416"/>
      <c r="B172" s="427"/>
      <c r="C172" s="427"/>
      <c r="D172" s="427"/>
      <c r="E172" s="427"/>
      <c r="F172" s="427"/>
      <c r="G172" s="341"/>
      <c r="H172" s="415"/>
      <c r="I172" s="415"/>
      <c r="J172" s="415"/>
      <c r="K172" s="342"/>
      <c r="L172" s="415"/>
      <c r="M172" s="415"/>
      <c r="N172" s="415"/>
      <c r="O172" s="347"/>
      <c r="P172" s="415"/>
      <c r="Q172" s="415"/>
      <c r="R172" s="415"/>
    </row>
    <row r="173" spans="1:18" s="216" customFormat="1" ht="17.25" thickBot="1">
      <c r="A173" s="344"/>
      <c r="B173" s="345"/>
      <c r="C173" s="345"/>
      <c r="D173" s="345"/>
      <c r="E173" s="345"/>
      <c r="F173" s="345"/>
      <c r="G173" s="341"/>
      <c r="H173" s="346"/>
      <c r="I173" s="346"/>
      <c r="J173" s="346"/>
      <c r="K173" s="342"/>
      <c r="L173" s="346"/>
      <c r="M173" s="346"/>
      <c r="N173" s="346"/>
      <c r="O173" s="343"/>
      <c r="P173" s="346"/>
      <c r="Q173" s="346"/>
      <c r="R173" s="346"/>
    </row>
    <row r="174" spans="1:18" ht="17.25" thickBot="1">
      <c r="A174" s="418" t="s">
        <v>168</v>
      </c>
      <c r="B174" s="419"/>
      <c r="C174" s="419"/>
      <c r="D174" s="419"/>
      <c r="E174" s="419"/>
      <c r="F174" s="420"/>
      <c r="G174" s="151"/>
      <c r="H174" s="421" t="s">
        <v>133</v>
      </c>
      <c r="I174" s="422"/>
      <c r="J174" s="423"/>
      <c r="K174"/>
      <c r="L174" s="421" t="s">
        <v>150</v>
      </c>
      <c r="M174" s="422"/>
      <c r="N174" s="423"/>
      <c r="O174" s="152"/>
      <c r="P174" s="421" t="s">
        <v>135</v>
      </c>
      <c r="Q174" s="422"/>
      <c r="R174" s="423"/>
    </row>
    <row r="175" spans="1:18">
      <c r="A175" s="153" t="s">
        <v>151</v>
      </c>
      <c r="B175" s="154" t="s">
        <v>152</v>
      </c>
      <c r="C175" s="108" t="s">
        <v>8</v>
      </c>
      <c r="D175" s="107" t="s">
        <v>9</v>
      </c>
      <c r="E175" s="109" t="s">
        <v>10</v>
      </c>
      <c r="F175" s="109" t="s">
        <v>11</v>
      </c>
      <c r="G175" s="142"/>
      <c r="H175" s="241" t="s">
        <v>130</v>
      </c>
      <c r="I175" s="143" t="s">
        <v>136</v>
      </c>
      <c r="J175" s="144" t="s">
        <v>153</v>
      </c>
      <c r="K175"/>
      <c r="L175" s="241" t="s">
        <v>130</v>
      </c>
      <c r="M175" s="143" t="s">
        <v>136</v>
      </c>
      <c r="N175" s="144" t="s">
        <v>153</v>
      </c>
      <c r="O175" s="145"/>
      <c r="P175" s="146" t="s">
        <v>130</v>
      </c>
      <c r="Q175" s="336" t="s">
        <v>136</v>
      </c>
      <c r="R175" s="337" t="s">
        <v>153</v>
      </c>
    </row>
    <row r="176" spans="1:18" ht="13.5" thickBot="1">
      <c r="A176" s="87">
        <f>A38</f>
        <v>4.03</v>
      </c>
      <c r="B176" s="90" t="str">
        <f>B38</f>
        <v>Revestimiento  de baños con cerámicas</v>
      </c>
      <c r="C176" s="87">
        <v>3.99</v>
      </c>
      <c r="D176" s="89" t="s">
        <v>169</v>
      </c>
      <c r="E176" s="164">
        <f>E38</f>
        <v>959.45</v>
      </c>
      <c r="F176" s="164">
        <f>E176*C176</f>
        <v>3828.2055000000005</v>
      </c>
      <c r="G176" s="83"/>
      <c r="H176" s="84">
        <f t="shared" ref="H176" si="84">+I176/C176</f>
        <v>0.99899749373433511</v>
      </c>
      <c r="I176" s="87">
        <v>3.9859999999999971</v>
      </c>
      <c r="J176" s="4">
        <f t="shared" ref="J176" si="85">+I176*E176</f>
        <v>3824.3676999999975</v>
      </c>
      <c r="K176"/>
      <c r="L176" s="155">
        <f t="shared" ref="L176" si="86">M176/C176</f>
        <v>0</v>
      </c>
      <c r="M176" s="87">
        <v>0</v>
      </c>
      <c r="N176" s="87">
        <f t="shared" ref="N176" si="87">M176*E176</f>
        <v>0</v>
      </c>
      <c r="O176" s="156"/>
      <c r="P176" s="5">
        <f>Q176/C176</f>
        <v>0.99899749373433511</v>
      </c>
      <c r="Q176" s="3">
        <f>M176+I176</f>
        <v>3.9859999999999971</v>
      </c>
      <c r="R176" s="4">
        <f t="shared" ref="R176" si="88">+Q176*E176</f>
        <v>3824.3676999999975</v>
      </c>
    </row>
    <row r="177" spans="1:18" ht="13.5" thickBot="1">
      <c r="A177" s="209"/>
      <c r="B177" s="210" t="s">
        <v>156</v>
      </c>
      <c r="C177" s="211"/>
      <c r="D177" s="211"/>
      <c r="E177" s="211"/>
      <c r="F177" s="165">
        <f>SUM(F176:F176)</f>
        <v>3828.2055000000005</v>
      </c>
      <c r="G177" s="151"/>
      <c r="H177" s="211"/>
      <c r="I177" s="209"/>
      <c r="J177" s="165">
        <f>SUM(J176:J176)</f>
        <v>3824.3676999999975</v>
      </c>
      <c r="K177"/>
      <c r="L177" s="211"/>
      <c r="M177" s="209"/>
      <c r="N177" s="165">
        <f>SUM(N176:N176)</f>
        <v>0</v>
      </c>
      <c r="O177" s="212"/>
      <c r="P177" s="211"/>
      <c r="Q177" s="209"/>
      <c r="R177" s="166">
        <f>SUM(R176:R176)</f>
        <v>3824.3676999999975</v>
      </c>
    </row>
    <row r="178" spans="1:18" ht="5.0999999999999996" customHeight="1">
      <c r="A178" s="183"/>
      <c r="B178" s="183"/>
      <c r="C178" s="183"/>
      <c r="D178" s="183"/>
      <c r="E178" s="183"/>
      <c r="F178" s="184"/>
      <c r="G178" s="151"/>
      <c r="H178" s="391"/>
      <c r="I178" s="391"/>
      <c r="J178" s="159"/>
      <c r="K178"/>
      <c r="L178" s="391"/>
      <c r="M178" s="391"/>
      <c r="N178" s="159"/>
      <c r="O178" s="157"/>
      <c r="P178" s="391"/>
      <c r="Q178" s="391"/>
      <c r="R178" s="160"/>
    </row>
    <row r="179" spans="1:18">
      <c r="A179" s="188" t="s">
        <v>157</v>
      </c>
      <c r="B179" s="189" t="s">
        <v>158</v>
      </c>
      <c r="C179" s="108" t="s">
        <v>8</v>
      </c>
      <c r="D179" s="107" t="s">
        <v>9</v>
      </c>
      <c r="E179" s="108" t="s">
        <v>10</v>
      </c>
      <c r="F179" s="108" t="s">
        <v>11</v>
      </c>
      <c r="G179" s="83"/>
      <c r="H179" s="190" t="s">
        <v>130</v>
      </c>
      <c r="I179" s="191" t="s">
        <v>136</v>
      </c>
      <c r="J179" s="192" t="s">
        <v>153</v>
      </c>
      <c r="K179"/>
      <c r="L179" s="190" t="s">
        <v>130</v>
      </c>
      <c r="M179" s="191" t="s">
        <v>136</v>
      </c>
      <c r="N179" s="192" t="s">
        <v>153</v>
      </c>
      <c r="O179" s="156"/>
      <c r="P179" s="193" t="s">
        <v>130</v>
      </c>
      <c r="Q179" s="191" t="s">
        <v>136</v>
      </c>
      <c r="R179" s="192" t="s">
        <v>153</v>
      </c>
    </row>
    <row r="180" spans="1:18">
      <c r="A180" s="174" t="s">
        <v>170</v>
      </c>
      <c r="B180" s="196" t="s">
        <v>171</v>
      </c>
      <c r="C180" s="174">
        <v>65.480799999999988</v>
      </c>
      <c r="D180" s="185" t="s">
        <v>169</v>
      </c>
      <c r="E180" s="195">
        <f>'[3]ANALISIS DE COSTOS'!$G$4372</f>
        <v>1113.73</v>
      </c>
      <c r="F180" s="186">
        <f>E180*C180</f>
        <v>72927.931383999981</v>
      </c>
      <c r="G180" s="83"/>
      <c r="H180" s="84">
        <f t="shared" ref="H180:H184" si="89">+I180/C180</f>
        <v>1</v>
      </c>
      <c r="I180" s="174">
        <v>65.480799999999988</v>
      </c>
      <c r="J180" s="4">
        <v>72927.931383999981</v>
      </c>
      <c r="K180"/>
      <c r="L180" s="187">
        <f>M180/C180</f>
        <v>0</v>
      </c>
      <c r="M180" s="87">
        <v>0</v>
      </c>
      <c r="N180" s="174">
        <f>M180*E180</f>
        <v>0</v>
      </c>
      <c r="O180" s="156"/>
      <c r="P180" s="5">
        <f>+Q180/C180:C180</f>
        <v>1</v>
      </c>
      <c r="Q180" s="3">
        <f>M180+I180</f>
        <v>65.480799999999988</v>
      </c>
      <c r="R180" s="174">
        <f>N180+J180</f>
        <v>72927.931383999981</v>
      </c>
    </row>
    <row r="181" spans="1:18">
      <c r="A181" s="174" t="str">
        <f>A180</f>
        <v>OC2</v>
      </c>
      <c r="B181" s="196" t="s">
        <v>172</v>
      </c>
      <c r="C181" s="174">
        <v>8.2208000000000006</v>
      </c>
      <c r="D181" s="185" t="s">
        <v>169</v>
      </c>
      <c r="E181" s="195">
        <v>1260.3499999999999</v>
      </c>
      <c r="F181" s="186">
        <f t="shared" ref="F181:F183" si="90">E181*C181</f>
        <v>10361.085279999999</v>
      </c>
      <c r="G181" s="83"/>
      <c r="H181" s="84">
        <f t="shared" si="89"/>
        <v>1</v>
      </c>
      <c r="I181" s="174">
        <v>8.2208000000000006</v>
      </c>
      <c r="J181" s="4">
        <v>10361.085279999999</v>
      </c>
      <c r="K181"/>
      <c r="L181" s="187">
        <f t="shared" ref="L181:L183" si="91">M181/C181</f>
        <v>0</v>
      </c>
      <c r="M181" s="87">
        <v>0</v>
      </c>
      <c r="N181" s="174">
        <f t="shared" ref="N181:N184" si="92">M181*E181</f>
        <v>0</v>
      </c>
      <c r="O181" s="156"/>
      <c r="P181" s="5">
        <f t="shared" ref="P181:P183" si="93">+Q181/C181:C181</f>
        <v>1</v>
      </c>
      <c r="Q181" s="3">
        <f t="shared" ref="Q181:Q194" si="94">M181+I181</f>
        <v>8.2208000000000006</v>
      </c>
      <c r="R181" s="174">
        <f t="shared" ref="R181:R194" si="95">N181+J181</f>
        <v>10361.085279999999</v>
      </c>
    </row>
    <row r="182" spans="1:18">
      <c r="A182" s="174" t="str">
        <f t="shared" ref="A182:A184" si="96">A181</f>
        <v>OC2</v>
      </c>
      <c r="B182" s="196" t="s">
        <v>173</v>
      </c>
      <c r="C182" s="174">
        <v>60.300000000000004</v>
      </c>
      <c r="D182" s="185" t="s">
        <v>30</v>
      </c>
      <c r="E182" s="195">
        <f>'[4]CUB. 5-DIC. 2019 '!$F$71</f>
        <v>148.49</v>
      </c>
      <c r="F182" s="186">
        <f t="shared" si="90"/>
        <v>8953.9470000000019</v>
      </c>
      <c r="G182" s="83"/>
      <c r="H182" s="84">
        <f t="shared" si="89"/>
        <v>1</v>
      </c>
      <c r="I182" s="174">
        <v>60.300000000000004</v>
      </c>
      <c r="J182" s="4">
        <v>8953.9470000000019</v>
      </c>
      <c r="K182"/>
      <c r="L182" s="187">
        <f t="shared" si="91"/>
        <v>0</v>
      </c>
      <c r="M182" s="87">
        <v>0</v>
      </c>
      <c r="N182" s="174">
        <f t="shared" si="92"/>
        <v>0</v>
      </c>
      <c r="O182" s="156"/>
      <c r="P182" s="5">
        <f t="shared" si="93"/>
        <v>1</v>
      </c>
      <c r="Q182" s="3">
        <f t="shared" si="94"/>
        <v>60.300000000000004</v>
      </c>
      <c r="R182" s="174">
        <f t="shared" si="95"/>
        <v>8953.9470000000019</v>
      </c>
    </row>
    <row r="183" spans="1:18">
      <c r="A183" s="174" t="str">
        <f t="shared" si="96"/>
        <v>OC2</v>
      </c>
      <c r="B183" s="196" t="s">
        <v>174</v>
      </c>
      <c r="C183" s="174">
        <v>60.7</v>
      </c>
      <c r="D183" s="185" t="s">
        <v>30</v>
      </c>
      <c r="E183" s="195">
        <v>144.57</v>
      </c>
      <c r="F183" s="186">
        <f t="shared" si="90"/>
        <v>8775.3989999999994</v>
      </c>
      <c r="G183" s="83"/>
      <c r="H183" s="84">
        <f t="shared" si="89"/>
        <v>1</v>
      </c>
      <c r="I183" s="174">
        <v>60.7</v>
      </c>
      <c r="J183" s="4">
        <v>8775.3989999999994</v>
      </c>
      <c r="K183"/>
      <c r="L183" s="187">
        <f t="shared" si="91"/>
        <v>0</v>
      </c>
      <c r="M183" s="87">
        <v>0</v>
      </c>
      <c r="N183" s="174">
        <f t="shared" si="92"/>
        <v>0</v>
      </c>
      <c r="O183" s="156"/>
      <c r="P183" s="5">
        <f t="shared" si="93"/>
        <v>1</v>
      </c>
      <c r="Q183" s="3">
        <f t="shared" si="94"/>
        <v>60.7</v>
      </c>
      <c r="R183" s="174">
        <f t="shared" si="95"/>
        <v>8775.3989999999994</v>
      </c>
    </row>
    <row r="184" spans="1:18">
      <c r="A184" s="174" t="str">
        <f t="shared" si="96"/>
        <v>OC2</v>
      </c>
      <c r="B184" s="197" t="s">
        <v>175</v>
      </c>
      <c r="C184" s="164">
        <v>14</v>
      </c>
      <c r="D184" s="91" t="s">
        <v>45</v>
      </c>
      <c r="E184" s="198">
        <f>'[4]CUB. 5-DIC. 2019 '!$F$139</f>
        <v>820</v>
      </c>
      <c r="F184" s="164">
        <f>E184*C184</f>
        <v>11480</v>
      </c>
      <c r="G184" s="151"/>
      <c r="H184" s="84">
        <f t="shared" si="89"/>
        <v>0.7142857142857143</v>
      </c>
      <c r="I184" s="164">
        <v>10</v>
      </c>
      <c r="J184" s="4">
        <v>8200</v>
      </c>
      <c r="K184"/>
      <c r="L184" s="155">
        <f>M184/C184</f>
        <v>0.2857142857142857</v>
      </c>
      <c r="M184" s="87">
        <v>4</v>
      </c>
      <c r="N184" s="174">
        <f t="shared" si="92"/>
        <v>3280</v>
      </c>
      <c r="O184" s="152"/>
      <c r="P184" s="5">
        <f>+Q184/C180:C184</f>
        <v>1</v>
      </c>
      <c r="Q184" s="3">
        <f t="shared" si="94"/>
        <v>14</v>
      </c>
      <c r="R184" s="174">
        <f t="shared" si="95"/>
        <v>11480</v>
      </c>
    </row>
    <row r="185" spans="1:18">
      <c r="A185" s="174"/>
      <c r="B185" s="297" t="s">
        <v>176</v>
      </c>
      <c r="C185" s="174"/>
      <c r="D185" s="185"/>
      <c r="E185" s="195"/>
      <c r="F185" s="186"/>
      <c r="G185" s="83"/>
      <c r="H185" s="84"/>
      <c r="I185" s="174"/>
      <c r="J185" s="4"/>
      <c r="K185"/>
      <c r="L185" s="187"/>
      <c r="M185" s="87"/>
      <c r="N185" s="174"/>
      <c r="O185" s="156"/>
      <c r="P185" s="5"/>
      <c r="Q185" s="3"/>
      <c r="R185" s="174"/>
    </row>
    <row r="186" spans="1:18">
      <c r="A186" s="174" t="str">
        <f>A184</f>
        <v>OC2</v>
      </c>
      <c r="B186" s="196" t="s">
        <v>177</v>
      </c>
      <c r="C186" s="174">
        <v>13.44</v>
      </c>
      <c r="D186" s="185" t="s">
        <v>93</v>
      </c>
      <c r="E186" s="198">
        <v>444.23</v>
      </c>
      <c r="F186" s="186">
        <f>E186*C186</f>
        <v>5970.4512000000004</v>
      </c>
      <c r="G186" s="83"/>
      <c r="H186" s="84">
        <f t="shared" ref="H186:H194" si="97">+I186/C186</f>
        <v>1</v>
      </c>
      <c r="I186" s="174">
        <v>13.44</v>
      </c>
      <c r="J186" s="4">
        <v>5970.4512000000004</v>
      </c>
      <c r="K186"/>
      <c r="L186" s="187">
        <f>M186/C186</f>
        <v>0</v>
      </c>
      <c r="M186" s="87">
        <v>0</v>
      </c>
      <c r="N186" s="174">
        <f>M186*E186</f>
        <v>0</v>
      </c>
      <c r="O186" s="156"/>
      <c r="P186" s="5">
        <f>+Q186/C186:C186</f>
        <v>1</v>
      </c>
      <c r="Q186" s="3">
        <f t="shared" si="94"/>
        <v>13.44</v>
      </c>
      <c r="R186" s="174">
        <f t="shared" si="95"/>
        <v>5970.4512000000004</v>
      </c>
    </row>
    <row r="187" spans="1:18">
      <c r="A187" s="174" t="str">
        <f>A186</f>
        <v>OC2</v>
      </c>
      <c r="B187" s="196" t="s">
        <v>178</v>
      </c>
      <c r="C187" s="174">
        <v>1.8</v>
      </c>
      <c r="D187" s="185" t="s">
        <v>93</v>
      </c>
      <c r="E187" s="198">
        <v>444.23</v>
      </c>
      <c r="F187" s="186">
        <f t="shared" ref="F187:F191" si="98">E187*C187</f>
        <v>799.61400000000003</v>
      </c>
      <c r="G187" s="83"/>
      <c r="H187" s="84">
        <f t="shared" si="97"/>
        <v>1</v>
      </c>
      <c r="I187" s="174">
        <v>1.8</v>
      </c>
      <c r="J187" s="4">
        <v>799.61400000000003</v>
      </c>
      <c r="K187"/>
      <c r="L187" s="187">
        <f t="shared" ref="L187:L189" si="99">M187/C187</f>
        <v>0</v>
      </c>
      <c r="M187" s="87">
        <v>0</v>
      </c>
      <c r="N187" s="174">
        <f t="shared" ref="N187:N188" si="100">M187*E187</f>
        <v>0</v>
      </c>
      <c r="O187" s="156"/>
      <c r="P187" s="5">
        <f t="shared" ref="P187:P189" si="101">+Q187/C187:C187</f>
        <v>1</v>
      </c>
      <c r="Q187" s="3">
        <f t="shared" si="94"/>
        <v>1.8</v>
      </c>
      <c r="R187" s="174">
        <f t="shared" si="95"/>
        <v>799.61400000000003</v>
      </c>
    </row>
    <row r="188" spans="1:18">
      <c r="A188" s="174" t="str">
        <f t="shared" ref="A188:A194" si="102">A187</f>
        <v>OC2</v>
      </c>
      <c r="B188" s="196" t="s">
        <v>179</v>
      </c>
      <c r="C188" s="174">
        <v>1</v>
      </c>
      <c r="D188" s="185" t="s">
        <v>56</v>
      </c>
      <c r="E188" s="198">
        <v>750</v>
      </c>
      <c r="F188" s="186">
        <f t="shared" si="98"/>
        <v>750</v>
      </c>
      <c r="G188" s="83"/>
      <c r="H188" s="84">
        <f t="shared" si="97"/>
        <v>1</v>
      </c>
      <c r="I188" s="174">
        <v>1</v>
      </c>
      <c r="J188" s="4">
        <v>750</v>
      </c>
      <c r="K188"/>
      <c r="L188" s="187">
        <f t="shared" si="99"/>
        <v>0</v>
      </c>
      <c r="M188" s="87">
        <v>0</v>
      </c>
      <c r="N188" s="174">
        <f t="shared" si="100"/>
        <v>0</v>
      </c>
      <c r="O188" s="156"/>
      <c r="P188" s="5">
        <f t="shared" si="101"/>
        <v>1</v>
      </c>
      <c r="Q188" s="3">
        <f t="shared" si="94"/>
        <v>1</v>
      </c>
      <c r="R188" s="174">
        <f t="shared" si="95"/>
        <v>750</v>
      </c>
    </row>
    <row r="189" spans="1:18">
      <c r="A189" s="174" t="str">
        <f t="shared" si="102"/>
        <v>OC2</v>
      </c>
      <c r="B189" s="196" t="s">
        <v>180</v>
      </c>
      <c r="C189" s="174">
        <v>15.6</v>
      </c>
      <c r="D189" s="185" t="s">
        <v>93</v>
      </c>
      <c r="E189" s="198">
        <v>303.86</v>
      </c>
      <c r="F189" s="186">
        <f t="shared" si="98"/>
        <v>4740.2160000000003</v>
      </c>
      <c r="G189" s="83"/>
      <c r="H189" s="84">
        <f t="shared" si="97"/>
        <v>1</v>
      </c>
      <c r="I189" s="174">
        <v>15.6</v>
      </c>
      <c r="J189" s="4">
        <v>4740.2160000000003</v>
      </c>
      <c r="K189"/>
      <c r="L189" s="187">
        <f t="shared" si="99"/>
        <v>0</v>
      </c>
      <c r="M189" s="87">
        <v>0</v>
      </c>
      <c r="N189" s="174">
        <f>M189*E189</f>
        <v>0</v>
      </c>
      <c r="O189" s="156"/>
      <c r="P189" s="5">
        <f t="shared" si="101"/>
        <v>1</v>
      </c>
      <c r="Q189" s="3">
        <f t="shared" si="94"/>
        <v>15.6</v>
      </c>
      <c r="R189" s="174">
        <f t="shared" si="95"/>
        <v>4740.2160000000003</v>
      </c>
    </row>
    <row r="190" spans="1:18">
      <c r="A190" s="174" t="str">
        <f t="shared" si="102"/>
        <v>OC2</v>
      </c>
      <c r="B190" s="196" t="s">
        <v>181</v>
      </c>
      <c r="C190" s="174">
        <v>5.04</v>
      </c>
      <c r="D190" s="185" t="s">
        <v>93</v>
      </c>
      <c r="E190" s="195">
        <v>8182.44</v>
      </c>
      <c r="F190" s="186">
        <f t="shared" si="98"/>
        <v>41239.497599999995</v>
      </c>
      <c r="G190" s="83"/>
      <c r="H190" s="84">
        <f t="shared" ref="H190:H193" si="103">+I190/C190</f>
        <v>1</v>
      </c>
      <c r="I190" s="174">
        <v>5.04</v>
      </c>
      <c r="J190" s="4">
        <v>41239.497599999995</v>
      </c>
      <c r="K190"/>
      <c r="L190" s="187">
        <f t="shared" ref="L190:L193" si="104">M190/C190</f>
        <v>0</v>
      </c>
      <c r="M190" s="87">
        <v>0</v>
      </c>
      <c r="N190" s="174">
        <f>M190*E190</f>
        <v>0</v>
      </c>
      <c r="O190" s="156"/>
      <c r="P190" s="5">
        <f t="shared" ref="P190:P193" si="105">+Q190/C190:C190</f>
        <v>1</v>
      </c>
      <c r="Q190" s="3">
        <f t="shared" si="94"/>
        <v>5.04</v>
      </c>
      <c r="R190" s="174">
        <f t="shared" si="95"/>
        <v>41239.497599999995</v>
      </c>
    </row>
    <row r="191" spans="1:18">
      <c r="A191" s="174" t="str">
        <f t="shared" si="102"/>
        <v>OC2</v>
      </c>
      <c r="B191" s="196" t="s">
        <v>182</v>
      </c>
      <c r="C191" s="174">
        <v>1.8</v>
      </c>
      <c r="D191" s="185" t="s">
        <v>93</v>
      </c>
      <c r="E191" s="195">
        <v>6921.39</v>
      </c>
      <c r="F191" s="186">
        <f t="shared" si="98"/>
        <v>12458.502</v>
      </c>
      <c r="G191" s="83"/>
      <c r="H191" s="84">
        <f t="shared" si="103"/>
        <v>1</v>
      </c>
      <c r="I191" s="174">
        <v>1.8</v>
      </c>
      <c r="J191" s="4">
        <v>12458.502</v>
      </c>
      <c r="K191"/>
      <c r="L191" s="187">
        <f t="shared" si="104"/>
        <v>0</v>
      </c>
      <c r="M191" s="87">
        <v>0</v>
      </c>
      <c r="N191" s="174">
        <f t="shared" ref="N191:N194" si="106">M191*E191</f>
        <v>0</v>
      </c>
      <c r="O191" s="156"/>
      <c r="P191" s="5">
        <f t="shared" si="105"/>
        <v>1</v>
      </c>
      <c r="Q191" s="3">
        <f t="shared" si="94"/>
        <v>1.8</v>
      </c>
      <c r="R191" s="174">
        <f t="shared" si="95"/>
        <v>12458.502</v>
      </c>
    </row>
    <row r="192" spans="1:18">
      <c r="A192" s="174" t="str">
        <f t="shared" si="102"/>
        <v>OC2</v>
      </c>
      <c r="B192" s="196" t="s">
        <v>183</v>
      </c>
      <c r="C192" s="174">
        <f>'MEMORIA DE CALCULO'!G124</f>
        <v>1.7660000000000002</v>
      </c>
      <c r="D192" s="185" t="s">
        <v>93</v>
      </c>
      <c r="E192" s="195">
        <v>23531.72</v>
      </c>
      <c r="F192" s="186">
        <v>16622.810000000001</v>
      </c>
      <c r="G192" s="83"/>
      <c r="H192" s="84">
        <f t="shared" si="103"/>
        <v>0.40203850509626265</v>
      </c>
      <c r="I192" s="174">
        <v>0.71</v>
      </c>
      <c r="J192" s="4">
        <v>16622.810000000001</v>
      </c>
      <c r="K192"/>
      <c r="L192" s="187">
        <f t="shared" si="104"/>
        <v>0.59796149490373729</v>
      </c>
      <c r="M192" s="87">
        <f>'MEMORIA DE CALCULO'!G124-'CUBI. #4'!I192</f>
        <v>1.0560000000000003</v>
      </c>
      <c r="N192" s="174">
        <f t="shared" si="106"/>
        <v>24849.496320000009</v>
      </c>
      <c r="O192" s="156"/>
      <c r="P192" s="5">
        <f t="shared" si="105"/>
        <v>1</v>
      </c>
      <c r="Q192" s="3">
        <f t="shared" si="94"/>
        <v>1.7660000000000002</v>
      </c>
      <c r="R192" s="174">
        <f t="shared" si="95"/>
        <v>41472.306320000011</v>
      </c>
    </row>
    <row r="193" spans="1:19">
      <c r="A193" s="174" t="str">
        <f t="shared" si="102"/>
        <v>OC2</v>
      </c>
      <c r="B193" s="196" t="s">
        <v>184</v>
      </c>
      <c r="C193" s="174">
        <v>0.7</v>
      </c>
      <c r="D193" s="185" t="s">
        <v>93</v>
      </c>
      <c r="E193" s="195">
        <v>29000.41</v>
      </c>
      <c r="F193" s="186">
        <v>20240.830000000002</v>
      </c>
      <c r="G193" s="83"/>
      <c r="H193" s="84">
        <f t="shared" si="103"/>
        <v>1</v>
      </c>
      <c r="I193" s="174">
        <v>0.7</v>
      </c>
      <c r="J193" s="4">
        <v>20240.830000000002</v>
      </c>
      <c r="K193"/>
      <c r="L193" s="187">
        <f t="shared" si="104"/>
        <v>0</v>
      </c>
      <c r="M193" s="87">
        <v>0</v>
      </c>
      <c r="N193" s="174">
        <f t="shared" si="106"/>
        <v>0</v>
      </c>
      <c r="O193" s="156"/>
      <c r="P193" s="5">
        <f t="shared" si="105"/>
        <v>1</v>
      </c>
      <c r="Q193" s="3">
        <f t="shared" si="94"/>
        <v>0.7</v>
      </c>
      <c r="R193" s="174">
        <f t="shared" si="95"/>
        <v>20240.830000000002</v>
      </c>
    </row>
    <row r="194" spans="1:19" ht="13.5" thickBot="1">
      <c r="A194" s="174" t="str">
        <f t="shared" si="102"/>
        <v>OC2</v>
      </c>
      <c r="B194" s="197" t="s">
        <v>185</v>
      </c>
      <c r="C194" s="164">
        <v>106.91</v>
      </c>
      <c r="D194" s="91" t="s">
        <v>24</v>
      </c>
      <c r="E194" s="198">
        <v>1033.5999999999999</v>
      </c>
      <c r="F194" s="164">
        <v>110499.66</v>
      </c>
      <c r="G194" s="151"/>
      <c r="H194" s="84">
        <f t="shared" si="97"/>
        <v>1</v>
      </c>
      <c r="I194" s="164">
        <v>106.91</v>
      </c>
      <c r="J194" s="4">
        <v>110499.66</v>
      </c>
      <c r="K194"/>
      <c r="L194" s="155">
        <f>M194/C194</f>
        <v>0</v>
      </c>
      <c r="M194" s="87">
        <v>0</v>
      </c>
      <c r="N194" s="174">
        <f t="shared" si="106"/>
        <v>0</v>
      </c>
      <c r="O194" s="152"/>
      <c r="P194" s="5">
        <f>+Q194/C186:C194</f>
        <v>1</v>
      </c>
      <c r="Q194" s="3">
        <f t="shared" si="94"/>
        <v>106.91</v>
      </c>
      <c r="R194" s="174">
        <f t="shared" si="95"/>
        <v>110499.66</v>
      </c>
    </row>
    <row r="195" spans="1:19" ht="13.5" thickBot="1">
      <c r="A195" s="209"/>
      <c r="B195" s="210" t="s">
        <v>162</v>
      </c>
      <c r="C195" s="211"/>
      <c r="D195" s="211"/>
      <c r="E195" s="211"/>
      <c r="F195" s="172">
        <v>322539.96999999997</v>
      </c>
      <c r="G195" s="151"/>
      <c r="H195" s="211"/>
      <c r="I195" s="209"/>
      <c r="J195" s="172">
        <v>322539.96999999997</v>
      </c>
      <c r="K195"/>
      <c r="L195" s="211"/>
      <c r="M195" s="209"/>
      <c r="N195" s="172">
        <f>SUM(N180:N194)</f>
        <v>28129.496320000009</v>
      </c>
      <c r="O195"/>
      <c r="P195"/>
      <c r="Q195" s="209"/>
      <c r="R195" s="172">
        <f>SUM(R180:R194)</f>
        <v>350669.43978400005</v>
      </c>
    </row>
    <row r="196" spans="1:19" ht="17.25" thickBot="1">
      <c r="A196" s="203"/>
      <c r="B196" s="213" t="s">
        <v>163</v>
      </c>
      <c r="C196" s="206"/>
      <c r="D196" s="206"/>
      <c r="E196" s="206"/>
      <c r="F196" s="214">
        <f>F195+F177</f>
        <v>326368.17549999995</v>
      </c>
      <c r="G196" s="215"/>
      <c r="H196" s="416"/>
      <c r="I196" s="417"/>
      <c r="J196" s="214">
        <f>J195+J177</f>
        <v>326364.33769999997</v>
      </c>
      <c r="K196"/>
      <c r="L196" s="416"/>
      <c r="M196" s="417"/>
      <c r="N196" s="214">
        <f>N195+N177</f>
        <v>28129.496320000009</v>
      </c>
      <c r="O196" s="177"/>
      <c r="P196"/>
      <c r="Q196"/>
      <c r="R196" s="214">
        <f>R195+R177+0.03</f>
        <v>354493.83748400008</v>
      </c>
    </row>
    <row r="197" spans="1:19" ht="17.25" thickBot="1">
      <c r="A197" s="318"/>
      <c r="B197" s="211"/>
      <c r="C197" s="319"/>
      <c r="D197" s="319"/>
      <c r="E197" s="319"/>
      <c r="F197" s="320"/>
      <c r="G197" s="139"/>
      <c r="H197" s="321"/>
      <c r="I197" s="321"/>
      <c r="J197" s="320"/>
      <c r="K197"/>
      <c r="L197" s="321"/>
      <c r="M197" s="321"/>
      <c r="N197" s="320"/>
      <c r="O197" s="290"/>
      <c r="P197"/>
      <c r="Q197"/>
      <c r="R197" s="320"/>
    </row>
    <row r="198" spans="1:19" ht="13.5" thickBot="1">
      <c r="A198" s="167"/>
      <c r="B198" s="149" t="s">
        <v>186</v>
      </c>
      <c r="C198" s="167"/>
      <c r="D198" s="167"/>
      <c r="E198" s="173"/>
      <c r="F198" s="99"/>
      <c r="G198" s="151"/>
      <c r="H198"/>
      <c r="I198"/>
      <c r="J198" s="159"/>
      <c r="K198"/>
      <c r="L198"/>
      <c r="M198"/>
      <c r="N198" s="159"/>
      <c r="O198" s="157"/>
      <c r="P198"/>
      <c r="Q198"/>
      <c r="R198" s="160"/>
    </row>
    <row r="199" spans="1:19" ht="16.5">
      <c r="A199" s="151"/>
      <c r="B199" s="217" t="s">
        <v>109</v>
      </c>
      <c r="C199" s="408">
        <v>0.1</v>
      </c>
      <c r="D199" s="409"/>
      <c r="E199" s="164">
        <f t="shared" ref="E199:E206" si="107">$F$149*C199</f>
        <v>4849.0150793749999</v>
      </c>
      <c r="F199" s="99"/>
      <c r="G199" s="151"/>
      <c r="H199"/>
      <c r="I199"/>
      <c r="J199" s="164">
        <v>32636.43377</v>
      </c>
      <c r="K199"/>
      <c r="L199"/>
      <c r="M199"/>
      <c r="N199" s="164">
        <f>$N$196*C199</f>
        <v>2812.9496320000012</v>
      </c>
      <c r="O199" s="92"/>
      <c r="P199"/>
      <c r="Q199"/>
      <c r="R199" s="164">
        <f>J199+N199</f>
        <v>35449.383401999999</v>
      </c>
    </row>
    <row r="200" spans="1:19" ht="16.5">
      <c r="A200" s="151"/>
      <c r="B200" s="147" t="s">
        <v>110</v>
      </c>
      <c r="C200" s="408">
        <v>0.03</v>
      </c>
      <c r="D200" s="409"/>
      <c r="E200" s="164">
        <f t="shared" si="107"/>
        <v>1454.7045238124999</v>
      </c>
      <c r="F200" s="99"/>
      <c r="G200" s="151"/>
      <c r="H200"/>
      <c r="I200"/>
      <c r="J200" s="164">
        <v>9790.9301309999992</v>
      </c>
      <c r="K200"/>
      <c r="L200"/>
      <c r="M200"/>
      <c r="N200" s="164">
        <f t="shared" ref="N200:N206" si="108">$N$196*C200</f>
        <v>843.88488960000029</v>
      </c>
      <c r="O200" s="92"/>
      <c r="P200"/>
      <c r="Q200"/>
      <c r="R200" s="164">
        <f t="shared" ref="R200:R207" si="109">J200+N200</f>
        <v>10634.815020599999</v>
      </c>
    </row>
    <row r="201" spans="1:19" ht="16.5">
      <c r="A201" s="82"/>
      <c r="B201" s="147" t="s">
        <v>111</v>
      </c>
      <c r="C201" s="408">
        <v>0.01</v>
      </c>
      <c r="D201" s="409"/>
      <c r="E201" s="164">
        <f t="shared" si="107"/>
        <v>484.90150793750001</v>
      </c>
      <c r="F201" s="99"/>
      <c r="G201" s="82"/>
      <c r="H201"/>
      <c r="I201"/>
      <c r="J201" s="164">
        <v>3263.6433769999999</v>
      </c>
      <c r="K201"/>
      <c r="L201"/>
      <c r="M201"/>
      <c r="N201" s="164">
        <f t="shared" si="108"/>
        <v>281.2949632000001</v>
      </c>
      <c r="O201" s="92"/>
      <c r="P201"/>
      <c r="Q201"/>
      <c r="R201" s="164">
        <f t="shared" si="109"/>
        <v>3544.9383401999999</v>
      </c>
    </row>
    <row r="202" spans="1:19" ht="16.5">
      <c r="A202" s="82"/>
      <c r="B202" s="147" t="s">
        <v>112</v>
      </c>
      <c r="C202" s="408">
        <v>0.05</v>
      </c>
      <c r="D202" s="409"/>
      <c r="E202" s="164">
        <f t="shared" si="107"/>
        <v>2424.5075396875</v>
      </c>
      <c r="F202" s="99"/>
      <c r="G202" s="82"/>
      <c r="H202"/>
      <c r="I202"/>
      <c r="J202" s="164">
        <v>16318.216885</v>
      </c>
      <c r="K202"/>
      <c r="L202"/>
      <c r="M202"/>
      <c r="N202" s="164">
        <f t="shared" si="108"/>
        <v>1406.4748160000006</v>
      </c>
      <c r="O202" s="92"/>
      <c r="P202"/>
      <c r="Q202"/>
      <c r="R202" s="164">
        <f t="shared" si="109"/>
        <v>17724.691701</v>
      </c>
      <c r="S202" s="94"/>
    </row>
    <row r="203" spans="1:19" ht="16.5">
      <c r="A203" s="82"/>
      <c r="B203" s="147" t="s">
        <v>165</v>
      </c>
      <c r="C203" s="410">
        <v>0.01</v>
      </c>
      <c r="D203" s="411"/>
      <c r="E203" s="164">
        <f t="shared" si="107"/>
        <v>484.90150793750001</v>
      </c>
      <c r="F203" s="99"/>
      <c r="G203" s="82"/>
      <c r="H203"/>
      <c r="I203"/>
      <c r="J203" s="164">
        <v>3263.6433769999999</v>
      </c>
      <c r="K203"/>
      <c r="L203"/>
      <c r="M203"/>
      <c r="N203" s="164">
        <f t="shared" si="108"/>
        <v>281.2949632000001</v>
      </c>
      <c r="O203" s="92"/>
      <c r="P203"/>
      <c r="Q203"/>
      <c r="R203" s="164">
        <f t="shared" si="109"/>
        <v>3544.9383401999999</v>
      </c>
    </row>
    <row r="204" spans="1:19" ht="16.5">
      <c r="A204" s="82"/>
      <c r="B204" s="147" t="s">
        <v>114</v>
      </c>
      <c r="C204" s="410">
        <v>0.03</v>
      </c>
      <c r="D204" s="411"/>
      <c r="E204" s="164">
        <f t="shared" si="107"/>
        <v>1454.7045238124999</v>
      </c>
      <c r="F204" s="99"/>
      <c r="G204" s="82"/>
      <c r="H204"/>
      <c r="I204"/>
      <c r="J204" s="164">
        <v>9790.9301309999992</v>
      </c>
      <c r="K204"/>
      <c r="L204"/>
      <c r="M204"/>
      <c r="N204" s="164">
        <f t="shared" si="108"/>
        <v>843.88488960000029</v>
      </c>
      <c r="O204" s="92"/>
      <c r="P204"/>
      <c r="Q204"/>
      <c r="R204" s="164">
        <f t="shared" si="109"/>
        <v>10634.815020599999</v>
      </c>
    </row>
    <row r="205" spans="1:19" ht="16.5">
      <c r="A205" s="82"/>
      <c r="B205" s="147" t="s">
        <v>115</v>
      </c>
      <c r="C205" s="410">
        <v>0.05</v>
      </c>
      <c r="D205" s="411"/>
      <c r="E205" s="164">
        <f t="shared" si="107"/>
        <v>2424.5075396875</v>
      </c>
      <c r="F205" s="99"/>
      <c r="G205" s="82"/>
      <c r="H205"/>
      <c r="I205"/>
      <c r="J205" s="164">
        <v>16318.216885</v>
      </c>
      <c r="K205"/>
      <c r="L205"/>
      <c r="M205"/>
      <c r="N205" s="164">
        <f t="shared" si="108"/>
        <v>1406.4748160000006</v>
      </c>
      <c r="O205" s="92"/>
      <c r="P205"/>
      <c r="Q205"/>
      <c r="R205" s="164">
        <f t="shared" si="109"/>
        <v>17724.691701</v>
      </c>
    </row>
    <row r="206" spans="1:19" ht="16.5">
      <c r="A206" s="82"/>
      <c r="B206" s="147" t="s">
        <v>116</v>
      </c>
      <c r="C206" s="410">
        <v>1E-3</v>
      </c>
      <c r="D206" s="411"/>
      <c r="E206" s="164">
        <f t="shared" si="107"/>
        <v>48.490150793749997</v>
      </c>
      <c r="F206" s="99"/>
      <c r="G206" s="82"/>
      <c r="H206"/>
      <c r="I206"/>
      <c r="J206" s="164">
        <v>326.36433769999996</v>
      </c>
      <c r="K206"/>
      <c r="L206"/>
      <c r="M206"/>
      <c r="N206" s="164">
        <f t="shared" si="108"/>
        <v>28.129496320000008</v>
      </c>
      <c r="O206" s="92"/>
      <c r="P206"/>
      <c r="Q206"/>
      <c r="R206" s="164">
        <f t="shared" si="109"/>
        <v>354.49383401999995</v>
      </c>
    </row>
    <row r="207" spans="1:19" s="92" customFormat="1" ht="17.25" thickBot="1">
      <c r="A207" s="82"/>
      <c r="B207" s="147" t="s">
        <v>146</v>
      </c>
      <c r="C207" s="438">
        <v>0.18</v>
      </c>
      <c r="D207" s="438"/>
      <c r="E207" s="164">
        <f>E199*C207</f>
        <v>872.82271428749993</v>
      </c>
      <c r="F207" s="99"/>
      <c r="G207" s="82"/>
      <c r="H207"/>
      <c r="I207"/>
      <c r="J207" s="164">
        <v>5874.5580786</v>
      </c>
      <c r="K207"/>
      <c r="L207"/>
      <c r="M207"/>
      <c r="N207" s="164">
        <f>N199*C207</f>
        <v>506.33093376000022</v>
      </c>
      <c r="P207"/>
      <c r="Q207"/>
      <c r="R207" s="164">
        <f t="shared" si="109"/>
        <v>6380.8890123600004</v>
      </c>
    </row>
    <row r="208" spans="1:19" s="92" customFormat="1" ht="17.25" thickBot="1">
      <c r="A208" s="218"/>
      <c r="B208" s="289" t="s">
        <v>166</v>
      </c>
      <c r="C208" s="219"/>
      <c r="D208" s="220"/>
      <c r="E208" s="229"/>
      <c r="F208" s="99"/>
      <c r="G208" s="82"/>
      <c r="H208"/>
      <c r="I208"/>
      <c r="J208" s="221">
        <f>SUM(J199:J207)</f>
        <v>97582.936972299998</v>
      </c>
      <c r="K208"/>
      <c r="L208"/>
      <c r="M208"/>
      <c r="N208" s="221">
        <f>SUM(N199:N207)</f>
        <v>8410.7193996800033</v>
      </c>
      <c r="P208"/>
      <c r="Q208"/>
      <c r="R208" s="221">
        <f>SUM(R199:R207)</f>
        <v>105993.65637198</v>
      </c>
    </row>
    <row r="209" spans="1:18" s="92" customFormat="1" ht="17.25" thickBot="1">
      <c r="A209" s="85"/>
      <c r="B209" s="85"/>
      <c r="C209" s="85"/>
      <c r="D209" s="85"/>
      <c r="E209" s="85"/>
      <c r="F209" s="173"/>
      <c r="G209" s="82"/>
      <c r="H209" s="428"/>
      <c r="I209" s="428"/>
      <c r="J209" s="175"/>
      <c r="K209"/>
      <c r="L209" s="428"/>
      <c r="M209" s="428"/>
      <c r="N209" s="175"/>
      <c r="P209"/>
      <c r="Q209"/>
      <c r="R209" s="176"/>
    </row>
    <row r="210" spans="1:18" s="92" customFormat="1" ht="17.25" thickBot="1">
      <c r="A210" s="222"/>
      <c r="B210" s="223" t="s">
        <v>187</v>
      </c>
      <c r="C210" s="182"/>
      <c r="D210" s="182"/>
      <c r="E210" s="182"/>
      <c r="F210" s="230"/>
      <c r="G210" s="151"/>
      <c r="H210" s="426"/>
      <c r="I210" s="426"/>
      <c r="J210" s="224">
        <f>SUM(J196+J208)</f>
        <v>423947.27467229997</v>
      </c>
      <c r="K210"/>
      <c r="L210" s="426"/>
      <c r="M210" s="426"/>
      <c r="N210" s="224">
        <f>SUM(N196+N208)</f>
        <v>36540.215719680011</v>
      </c>
      <c r="O210" s="212"/>
      <c r="P210"/>
      <c r="Q210"/>
      <c r="R210" s="224">
        <f>SUM(R196+R208)</f>
        <v>460487.49385598011</v>
      </c>
    </row>
    <row r="211" spans="1:18" s="290" customFormat="1" ht="16.5">
      <c r="A211" s="182"/>
      <c r="B211" s="295"/>
      <c r="C211" s="182"/>
      <c r="D211" s="182"/>
      <c r="E211" s="182"/>
      <c r="F211" s="288"/>
      <c r="G211" s="151"/>
      <c r="H211" s="167"/>
      <c r="I211" s="167"/>
      <c r="J211" s="288"/>
      <c r="K211"/>
      <c r="L211" s="167"/>
      <c r="M211" s="167"/>
      <c r="N211" s="288"/>
      <c r="O211" s="157"/>
      <c r="P211"/>
      <c r="Q211"/>
      <c r="R211" s="288"/>
    </row>
    <row r="212" spans="1:18" s="290" customFormat="1" ht="16.5">
      <c r="A212" s="182"/>
      <c r="B212" s="182"/>
      <c r="C212" s="182"/>
      <c r="D212" s="182"/>
      <c r="E212" s="182"/>
      <c r="F212" s="288"/>
      <c r="G212" s="151"/>
      <c r="H212" s="167"/>
      <c r="I212" s="167"/>
      <c r="J212" s="288"/>
      <c r="K212"/>
      <c r="L212" s="167"/>
      <c r="M212" s="167"/>
      <c r="N212" s="288"/>
      <c r="O212" s="157"/>
      <c r="P212"/>
      <c r="Q212"/>
      <c r="R212" s="288"/>
    </row>
    <row r="213" spans="1:18" s="216" customFormat="1" ht="16.5">
      <c r="A213" s="416"/>
      <c r="B213" s="416"/>
      <c r="C213" s="416"/>
      <c r="D213" s="416"/>
      <c r="E213" s="416"/>
      <c r="F213" s="416"/>
      <c r="G213" s="341"/>
      <c r="H213" s="415"/>
      <c r="I213" s="415"/>
      <c r="J213" s="415"/>
      <c r="K213" s="342"/>
      <c r="L213" s="415"/>
      <c r="M213" s="415"/>
      <c r="N213" s="415"/>
      <c r="O213" s="347"/>
      <c r="P213" s="415"/>
      <c r="Q213" s="415"/>
      <c r="R213" s="415"/>
    </row>
    <row r="214" spans="1:18" s="216" customFormat="1" ht="17.25" thickBot="1">
      <c r="A214" s="389"/>
      <c r="B214" s="389"/>
      <c r="C214" s="389"/>
      <c r="D214" s="389"/>
      <c r="E214" s="389"/>
      <c r="F214" s="389"/>
      <c r="G214" s="341"/>
      <c r="H214" s="388"/>
      <c r="I214" s="388"/>
      <c r="J214" s="388"/>
      <c r="K214" s="342"/>
      <c r="L214" s="388"/>
      <c r="M214" s="388"/>
      <c r="N214" s="388"/>
      <c r="O214" s="343"/>
      <c r="P214" s="388"/>
      <c r="Q214" s="388"/>
      <c r="R214" s="388"/>
    </row>
    <row r="215" spans="1:18" ht="17.25" thickBot="1">
      <c r="A215" s="418" t="s">
        <v>188</v>
      </c>
      <c r="B215" s="424"/>
      <c r="C215" s="424"/>
      <c r="D215" s="424"/>
      <c r="E215" s="424"/>
      <c r="F215" s="425"/>
      <c r="G215" s="151"/>
      <c r="H215" s="421" t="s">
        <v>133</v>
      </c>
      <c r="I215" s="422"/>
      <c r="J215" s="423"/>
      <c r="K215"/>
      <c r="L215" s="421" t="s">
        <v>150</v>
      </c>
      <c r="M215" s="422"/>
      <c r="N215" s="423"/>
      <c r="O215" s="152"/>
      <c r="P215" s="421" t="s">
        <v>135</v>
      </c>
      <c r="Q215" s="422"/>
      <c r="R215" s="423"/>
    </row>
    <row r="216" spans="1:18">
      <c r="A216" s="153" t="s">
        <v>151</v>
      </c>
      <c r="B216" s="154" t="s">
        <v>152</v>
      </c>
      <c r="C216" s="108" t="s">
        <v>8</v>
      </c>
      <c r="D216" s="107" t="s">
        <v>9</v>
      </c>
      <c r="E216" s="109" t="s">
        <v>10</v>
      </c>
      <c r="F216" s="109" t="s">
        <v>11</v>
      </c>
      <c r="G216" s="142"/>
      <c r="H216" s="241" t="s">
        <v>130</v>
      </c>
      <c r="I216" s="143" t="s">
        <v>136</v>
      </c>
      <c r="J216" s="144" t="s">
        <v>153</v>
      </c>
      <c r="K216"/>
      <c r="L216" s="241" t="s">
        <v>130</v>
      </c>
      <c r="M216" s="143" t="s">
        <v>136</v>
      </c>
      <c r="N216" s="144" t="s">
        <v>153</v>
      </c>
      <c r="O216" s="145"/>
      <c r="P216" s="146" t="s">
        <v>130</v>
      </c>
      <c r="Q216" s="336" t="s">
        <v>136</v>
      </c>
      <c r="R216" s="337" t="s">
        <v>153</v>
      </c>
    </row>
    <row r="217" spans="1:18">
      <c r="A217" s="87">
        <f>A56</f>
        <v>8.07</v>
      </c>
      <c r="B217" s="90" t="str">
        <f>B56</f>
        <v xml:space="preserve">Terminación de huellas y cont. de escaleras </v>
      </c>
      <c r="C217" s="87">
        <f>'MEMORIA DE CALCULO'!G15</f>
        <v>44.154999999999987</v>
      </c>
      <c r="D217" s="89" t="str">
        <f>D56</f>
        <v>ML</v>
      </c>
      <c r="E217" s="87">
        <f>E56</f>
        <v>1699.55</v>
      </c>
      <c r="F217" s="164">
        <f>E217*C217</f>
        <v>75043.630249999973</v>
      </c>
      <c r="G217" s="83"/>
      <c r="H217" s="95">
        <f t="shared" ref="H217" si="110">+I217/C217</f>
        <v>0</v>
      </c>
      <c r="I217" s="87"/>
      <c r="J217" s="4">
        <f t="shared" ref="J217" si="111">+I217*E217</f>
        <v>0</v>
      </c>
      <c r="K217"/>
      <c r="L217" s="155">
        <f t="shared" ref="L217" si="112">M217/C217</f>
        <v>1</v>
      </c>
      <c r="M217" s="87">
        <f>C217</f>
        <v>44.154999999999987</v>
      </c>
      <c r="N217" s="87">
        <f t="shared" ref="N217" si="113">M217*E217</f>
        <v>75043.630249999973</v>
      </c>
      <c r="O217" s="156"/>
      <c r="P217" s="5">
        <f>Q217/C217</f>
        <v>1</v>
      </c>
      <c r="Q217" s="3">
        <f>M217+I217</f>
        <v>44.154999999999987</v>
      </c>
      <c r="R217" s="4">
        <f t="shared" ref="R217" si="114">+Q217*E217</f>
        <v>75043.630249999973</v>
      </c>
    </row>
    <row r="218" spans="1:18" ht="13.5" thickBot="1">
      <c r="A218" s="87">
        <f>A79</f>
        <v>11.05</v>
      </c>
      <c r="B218" s="90" t="str">
        <f>B79</f>
        <v>Salida de tomacorriente</v>
      </c>
      <c r="C218" s="87">
        <f>'MEMORIA DE CALCULO'!G24</f>
        <v>32</v>
      </c>
      <c r="D218" s="89" t="s">
        <v>45</v>
      </c>
      <c r="E218" s="164">
        <f>E79</f>
        <v>990</v>
      </c>
      <c r="F218" s="164">
        <f>E218*C218</f>
        <v>31680</v>
      </c>
      <c r="G218" s="83"/>
      <c r="H218" s="95">
        <f t="shared" ref="H218" si="115">+I218/C218</f>
        <v>0</v>
      </c>
      <c r="I218" s="87"/>
      <c r="J218" s="4">
        <f t="shared" ref="J218" si="116">+I218*E218</f>
        <v>0</v>
      </c>
      <c r="K218"/>
      <c r="L218" s="155">
        <f t="shared" ref="L218" si="117">M218/C218</f>
        <v>1</v>
      </c>
      <c r="M218" s="87">
        <f>C218</f>
        <v>32</v>
      </c>
      <c r="N218" s="87">
        <f t="shared" ref="N218" si="118">M218*E218</f>
        <v>31680</v>
      </c>
      <c r="O218" s="156"/>
      <c r="P218" s="5">
        <f>Q218/C218</f>
        <v>1</v>
      </c>
      <c r="Q218" s="3">
        <f>M218+I218</f>
        <v>32</v>
      </c>
      <c r="R218" s="4">
        <f t="shared" ref="R218" si="119">+Q218*E218</f>
        <v>31680</v>
      </c>
    </row>
    <row r="219" spans="1:18" ht="13.5" thickBot="1">
      <c r="A219" s="209"/>
      <c r="B219" s="210" t="s">
        <v>156</v>
      </c>
      <c r="C219" s="211"/>
      <c r="D219" s="211"/>
      <c r="E219" s="211"/>
      <c r="F219" s="165">
        <f>SUM(F218:F218)</f>
        <v>31680</v>
      </c>
      <c r="G219" s="151"/>
      <c r="H219" s="211"/>
      <c r="I219" s="209"/>
      <c r="J219" s="165">
        <f>SUM(J218:J218)</f>
        <v>0</v>
      </c>
      <c r="K219"/>
      <c r="L219" s="211"/>
      <c r="M219" s="209"/>
      <c r="N219" s="165">
        <f>SUM(N218:N218)</f>
        <v>31680</v>
      </c>
      <c r="O219" s="212"/>
      <c r="P219" s="211"/>
      <c r="Q219" s="209"/>
      <c r="R219" s="166">
        <f>SUM(R218:R218)</f>
        <v>31680</v>
      </c>
    </row>
    <row r="220" spans="1:18" ht="13.5">
      <c r="A220" s="183"/>
      <c r="B220" s="183"/>
      <c r="C220" s="183"/>
      <c r="D220" s="183"/>
      <c r="E220" s="183"/>
      <c r="F220" s="184"/>
      <c r="G220" s="151"/>
      <c r="H220" s="391"/>
      <c r="I220" s="391"/>
      <c r="J220" s="159"/>
      <c r="K220"/>
      <c r="L220" s="391"/>
      <c r="M220" s="391"/>
      <c r="N220" s="159"/>
      <c r="O220" s="157"/>
      <c r="P220" s="391"/>
      <c r="Q220" s="391"/>
      <c r="R220" s="160"/>
    </row>
    <row r="221" spans="1:18">
      <c r="A221" s="188" t="s">
        <v>157</v>
      </c>
      <c r="B221" s="189" t="s">
        <v>158</v>
      </c>
      <c r="C221" s="108" t="s">
        <v>8</v>
      </c>
      <c r="D221" s="107" t="s">
        <v>9</v>
      </c>
      <c r="E221" s="108" t="s">
        <v>10</v>
      </c>
      <c r="F221" s="108" t="s">
        <v>11</v>
      </c>
      <c r="G221" s="83"/>
      <c r="H221" s="190" t="s">
        <v>130</v>
      </c>
      <c r="I221" s="191" t="s">
        <v>136</v>
      </c>
      <c r="J221" s="192" t="s">
        <v>153</v>
      </c>
      <c r="K221"/>
      <c r="L221" s="190" t="s">
        <v>130</v>
      </c>
      <c r="M221" s="191" t="s">
        <v>136</v>
      </c>
      <c r="N221" s="192" t="s">
        <v>153</v>
      </c>
      <c r="O221" s="156"/>
      <c r="P221" s="193" t="s">
        <v>130</v>
      </c>
      <c r="Q221" s="191" t="s">
        <v>136</v>
      </c>
      <c r="R221" s="192" t="s">
        <v>153</v>
      </c>
    </row>
    <row r="222" spans="1:18">
      <c r="A222" s="174" t="s">
        <v>189</v>
      </c>
      <c r="B222" s="196" t="s">
        <v>190</v>
      </c>
      <c r="C222" s="174">
        <f>'MEMORIA DE CALCULO'!G76</f>
        <v>0.76800000000000013</v>
      </c>
      <c r="D222" s="185" t="s">
        <v>93</v>
      </c>
      <c r="E222" s="195">
        <v>444.23</v>
      </c>
      <c r="F222" s="186">
        <f>E222*C222</f>
        <v>341.1686400000001</v>
      </c>
      <c r="G222" s="83"/>
      <c r="H222" s="95">
        <f t="shared" ref="H222:H226" si="120">+I222/C222</f>
        <v>0</v>
      </c>
      <c r="I222" s="174">
        <v>0</v>
      </c>
      <c r="J222" s="4">
        <v>0</v>
      </c>
      <c r="K222"/>
      <c r="L222" s="187">
        <f>M222/C222</f>
        <v>1</v>
      </c>
      <c r="M222" s="87">
        <f>C222</f>
        <v>0.76800000000000013</v>
      </c>
      <c r="N222" s="174">
        <f>M222*E222</f>
        <v>341.1686400000001</v>
      </c>
      <c r="O222" s="156"/>
      <c r="P222" s="5">
        <f>+Q222/C222:C222</f>
        <v>1</v>
      </c>
      <c r="Q222" s="3">
        <f>M222+I222</f>
        <v>0.76800000000000013</v>
      </c>
      <c r="R222" s="174">
        <f>N222+J222</f>
        <v>341.1686400000001</v>
      </c>
    </row>
    <row r="223" spans="1:18">
      <c r="A223" s="174" t="s">
        <v>189</v>
      </c>
      <c r="B223" s="196" t="s">
        <v>191</v>
      </c>
      <c r="C223" s="174">
        <f>'MEMORIA DE CALCULO'!G105</f>
        <v>102.72999999999999</v>
      </c>
      <c r="D223" s="185" t="s">
        <v>30</v>
      </c>
      <c r="E223" s="195">
        <f>E28</f>
        <v>70</v>
      </c>
      <c r="F223" s="186">
        <f t="shared" ref="F223:F225" si="121">E223*C223</f>
        <v>7191.0999999999995</v>
      </c>
      <c r="G223" s="83"/>
      <c r="H223" s="95">
        <f t="shared" si="120"/>
        <v>0</v>
      </c>
      <c r="I223" s="174">
        <v>0</v>
      </c>
      <c r="J223" s="4">
        <v>0</v>
      </c>
      <c r="K223"/>
      <c r="L223" s="187">
        <f t="shared" ref="L223:L225" si="122">M223/C223</f>
        <v>1</v>
      </c>
      <c r="M223" s="87">
        <f t="shared" ref="M223:M226" si="123">C223</f>
        <v>102.72999999999999</v>
      </c>
      <c r="N223" s="174">
        <f t="shared" ref="N223:N226" si="124">M223*E223</f>
        <v>7191.0999999999995</v>
      </c>
      <c r="O223" s="156"/>
      <c r="P223" s="5">
        <f t="shared" ref="P223:P225" si="125">+Q223/C223:C223</f>
        <v>1</v>
      </c>
      <c r="Q223" s="3">
        <f t="shared" ref="Q223:Q226" si="126">M223+I223</f>
        <v>102.72999999999999</v>
      </c>
      <c r="R223" s="174">
        <f t="shared" ref="R223:R226" si="127">N223+J223</f>
        <v>7191.0999999999995</v>
      </c>
    </row>
    <row r="224" spans="1:18">
      <c r="A224" s="174" t="s">
        <v>189</v>
      </c>
      <c r="B224" s="196" t="s">
        <v>192</v>
      </c>
      <c r="C224" s="174">
        <f>'MEMORIA DE CALCULO'!G87</f>
        <v>649.93579999999997</v>
      </c>
      <c r="D224" s="185" t="s">
        <v>24</v>
      </c>
      <c r="E224" s="195">
        <v>65</v>
      </c>
      <c r="F224" s="186">
        <f t="shared" si="121"/>
        <v>42245.826999999997</v>
      </c>
      <c r="G224" s="83"/>
      <c r="H224" s="95">
        <f t="shared" si="120"/>
        <v>0</v>
      </c>
      <c r="I224" s="174">
        <v>0</v>
      </c>
      <c r="J224" s="4">
        <v>0</v>
      </c>
      <c r="K224"/>
      <c r="L224" s="187">
        <f t="shared" si="122"/>
        <v>1</v>
      </c>
      <c r="M224" s="87">
        <f t="shared" si="123"/>
        <v>649.93579999999997</v>
      </c>
      <c r="N224" s="174">
        <f t="shared" si="124"/>
        <v>42245.826999999997</v>
      </c>
      <c r="O224" s="156"/>
      <c r="P224" s="5">
        <f t="shared" si="125"/>
        <v>1</v>
      </c>
      <c r="Q224" s="3">
        <f t="shared" si="126"/>
        <v>649.93579999999997</v>
      </c>
      <c r="R224" s="174">
        <f t="shared" si="127"/>
        <v>42245.826999999997</v>
      </c>
    </row>
    <row r="225" spans="1:18">
      <c r="A225" s="174" t="s">
        <v>189</v>
      </c>
      <c r="B225" s="196" t="s">
        <v>193</v>
      </c>
      <c r="C225" s="174">
        <f>'MEMORIA DE CALCULO'!G82</f>
        <v>2</v>
      </c>
      <c r="D225" s="185" t="s">
        <v>45</v>
      </c>
      <c r="E225" s="195">
        <v>2000</v>
      </c>
      <c r="F225" s="186">
        <f t="shared" si="121"/>
        <v>4000</v>
      </c>
      <c r="G225" s="83"/>
      <c r="H225" s="95">
        <f t="shared" si="120"/>
        <v>0</v>
      </c>
      <c r="I225" s="174">
        <v>0</v>
      </c>
      <c r="J225" s="4">
        <v>0</v>
      </c>
      <c r="K225"/>
      <c r="L225" s="187">
        <f t="shared" si="122"/>
        <v>1</v>
      </c>
      <c r="M225" s="87">
        <f t="shared" si="123"/>
        <v>2</v>
      </c>
      <c r="N225" s="174">
        <f t="shared" si="124"/>
        <v>4000</v>
      </c>
      <c r="O225" s="156"/>
      <c r="P225" s="5">
        <f t="shared" si="125"/>
        <v>1</v>
      </c>
      <c r="Q225" s="3">
        <f t="shared" si="126"/>
        <v>2</v>
      </c>
      <c r="R225" s="174">
        <f t="shared" si="127"/>
        <v>4000</v>
      </c>
    </row>
    <row r="226" spans="1:18">
      <c r="A226" s="164" t="s">
        <v>189</v>
      </c>
      <c r="B226" s="197" t="s">
        <v>194</v>
      </c>
      <c r="C226" s="164">
        <f>'MEMORIA DE CALCULO'!G92</f>
        <v>15.738</v>
      </c>
      <c r="D226" s="91" t="s">
        <v>93</v>
      </c>
      <c r="E226" s="198">
        <v>6187.4</v>
      </c>
      <c r="F226" s="164">
        <f>E226*C226</f>
        <v>97377.301199999987</v>
      </c>
      <c r="G226" s="151"/>
      <c r="H226" s="95">
        <f t="shared" si="120"/>
        <v>0</v>
      </c>
      <c r="I226" s="164">
        <v>0</v>
      </c>
      <c r="J226" s="4">
        <v>0</v>
      </c>
      <c r="K226"/>
      <c r="L226" s="155">
        <f>M226/C226</f>
        <v>1</v>
      </c>
      <c r="M226" s="87">
        <f t="shared" si="123"/>
        <v>15.738</v>
      </c>
      <c r="N226" s="174">
        <f t="shared" si="124"/>
        <v>97377.301199999987</v>
      </c>
      <c r="O226" s="152"/>
      <c r="P226" s="5">
        <f>+Q226/C222:C226</f>
        <v>1</v>
      </c>
      <c r="Q226" s="3">
        <f t="shared" si="126"/>
        <v>15.738</v>
      </c>
      <c r="R226" s="174">
        <f t="shared" si="127"/>
        <v>97377.301199999987</v>
      </c>
    </row>
    <row r="227" spans="1:18">
      <c r="A227" s="174"/>
      <c r="B227" s="297" t="s">
        <v>176</v>
      </c>
      <c r="C227" s="174"/>
      <c r="D227" s="185"/>
      <c r="E227" s="195"/>
      <c r="F227" s="186"/>
      <c r="G227" s="83"/>
      <c r="H227" s="95"/>
      <c r="I227" s="174"/>
      <c r="J227" s="4"/>
      <c r="K227"/>
      <c r="L227" s="187"/>
      <c r="M227" s="87"/>
      <c r="N227" s="174"/>
      <c r="O227" s="156"/>
      <c r="P227" s="5"/>
      <c r="Q227" s="3"/>
      <c r="R227" s="174"/>
    </row>
    <row r="228" spans="1:18" ht="13.5" thickBot="1">
      <c r="A228" s="174" t="s">
        <v>189</v>
      </c>
      <c r="B228" s="196" t="s">
        <v>195</v>
      </c>
      <c r="C228" s="174">
        <f>'MEMORIA DE CALCULO'!G114</f>
        <v>4.863900000000001</v>
      </c>
      <c r="D228" s="185" t="s">
        <v>93</v>
      </c>
      <c r="E228" s="198">
        <v>12547.61</v>
      </c>
      <c r="F228" s="186">
        <f>E228*C228</f>
        <v>61030.320279000014</v>
      </c>
      <c r="G228" s="83"/>
      <c r="H228" s="95">
        <f t="shared" ref="H228" si="128">+I228/C228</f>
        <v>0</v>
      </c>
      <c r="I228" s="174">
        <v>0</v>
      </c>
      <c r="J228" s="4">
        <v>0</v>
      </c>
      <c r="K228"/>
      <c r="L228" s="187">
        <f>M228/C228</f>
        <v>1</v>
      </c>
      <c r="M228" s="87">
        <f>C228</f>
        <v>4.863900000000001</v>
      </c>
      <c r="N228" s="174">
        <f>M228*E228</f>
        <v>61030.320279000014</v>
      </c>
      <c r="O228" s="156"/>
      <c r="P228" s="5">
        <f>+Q228/C228:C228</f>
        <v>1</v>
      </c>
      <c r="Q228" s="3">
        <f t="shared" ref="Q228" si="129">M228+I228</f>
        <v>4.863900000000001</v>
      </c>
      <c r="R228" s="174">
        <f t="shared" ref="R228" si="130">N228+J228</f>
        <v>61030.320279000014</v>
      </c>
    </row>
    <row r="229" spans="1:18" ht="13.5" thickBot="1">
      <c r="A229" s="209"/>
      <c r="B229" s="210" t="s">
        <v>162</v>
      </c>
      <c r="C229" s="211"/>
      <c r="D229" s="211"/>
      <c r="E229" s="211"/>
      <c r="F229" s="172">
        <f>SUM(F222:F228)</f>
        <v>212185.71711900001</v>
      </c>
      <c r="G229" s="151"/>
      <c r="H229" s="211"/>
      <c r="I229" s="209"/>
      <c r="J229" s="172">
        <v>0</v>
      </c>
      <c r="K229"/>
      <c r="L229" s="211"/>
      <c r="M229" s="209"/>
      <c r="N229" s="172">
        <f>SUM(N222:N228)</f>
        <v>212185.71711900001</v>
      </c>
      <c r="O229"/>
      <c r="P229"/>
      <c r="Q229" s="209"/>
      <c r="R229" s="172">
        <f>SUM(R222:R228)</f>
        <v>212185.71711900001</v>
      </c>
    </row>
    <row r="230" spans="1:18">
      <c r="A230" s="211"/>
      <c r="B230" s="211"/>
      <c r="C230" s="211"/>
      <c r="D230" s="211"/>
      <c r="E230" s="211"/>
      <c r="F230" s="184"/>
      <c r="G230" s="151"/>
      <c r="H230" s="211"/>
      <c r="I230" s="211"/>
      <c r="J230" s="184"/>
      <c r="K230"/>
      <c r="L230" s="211"/>
      <c r="M230" s="211"/>
      <c r="N230" s="184"/>
      <c r="O230"/>
      <c r="P230"/>
      <c r="Q230" s="211"/>
      <c r="R230" s="184"/>
    </row>
    <row r="231" spans="1:18">
      <c r="A231" s="188" t="s">
        <v>196</v>
      </c>
      <c r="B231" s="189" t="s">
        <v>152</v>
      </c>
      <c r="C231" s="108" t="s">
        <v>8</v>
      </c>
      <c r="D231" s="107" t="s">
        <v>9</v>
      </c>
      <c r="E231" s="109" t="s">
        <v>10</v>
      </c>
      <c r="F231" s="109" t="s">
        <v>11</v>
      </c>
      <c r="G231" s="142"/>
      <c r="H231" s="190" t="s">
        <v>130</v>
      </c>
      <c r="I231" s="191" t="s">
        <v>136</v>
      </c>
      <c r="J231" s="192" t="s">
        <v>153</v>
      </c>
      <c r="K231"/>
      <c r="L231" s="190" t="s">
        <v>130</v>
      </c>
      <c r="M231" s="191" t="s">
        <v>136</v>
      </c>
      <c r="N231" s="192" t="s">
        <v>153</v>
      </c>
      <c r="O231" s="145"/>
      <c r="P231" s="193" t="s">
        <v>130</v>
      </c>
      <c r="Q231" s="191" t="s">
        <v>136</v>
      </c>
      <c r="R231" s="192" t="s">
        <v>153</v>
      </c>
    </row>
    <row r="232" spans="1:18">
      <c r="A232" s="87">
        <f>A55</f>
        <v>8.0399999999999991</v>
      </c>
      <c r="B232" s="90" t="str">
        <f>B55</f>
        <v>Acera perimetral</v>
      </c>
      <c r="C232" s="87">
        <f>Q55</f>
        <v>24.1</v>
      </c>
      <c r="D232" s="89" t="str">
        <f>D55</f>
        <v>M2</v>
      </c>
      <c r="E232" s="89">
        <f>1294.38-E55</f>
        <v>864.38000000000011</v>
      </c>
      <c r="F232" s="164">
        <f>E232*C232</f>
        <v>20831.558000000005</v>
      </c>
      <c r="G232" s="83"/>
      <c r="H232" s="95">
        <f t="shared" ref="H232" si="131">+I232/C232</f>
        <v>0</v>
      </c>
      <c r="I232" s="87"/>
      <c r="J232" s="4">
        <f t="shared" ref="J232" si="132">+I232*E232</f>
        <v>0</v>
      </c>
      <c r="K232"/>
      <c r="L232" s="155">
        <f t="shared" ref="L232" si="133">M232/C232</f>
        <v>1</v>
      </c>
      <c r="M232" s="87">
        <f>C232</f>
        <v>24.1</v>
      </c>
      <c r="N232" s="87">
        <f t="shared" ref="N232" si="134">M232*E232</f>
        <v>20831.558000000005</v>
      </c>
      <c r="O232" s="156"/>
      <c r="P232" s="5">
        <f>Q232/C232</f>
        <v>1</v>
      </c>
      <c r="Q232" s="3">
        <f>M232+I232</f>
        <v>24.1</v>
      </c>
      <c r="R232" s="4">
        <f t="shared" ref="R232" si="135">+Q232*E232</f>
        <v>20831.558000000005</v>
      </c>
    </row>
    <row r="233" spans="1:18">
      <c r="A233" s="87">
        <f>A93</f>
        <v>12.02</v>
      </c>
      <c r="B233" s="90" t="str">
        <f>B93</f>
        <v>Confección general de Rampas de Escaleras</v>
      </c>
      <c r="C233" s="87">
        <f>'MEMORIA DE CALCULO'!G60</f>
        <v>0.54039999999999999</v>
      </c>
      <c r="D233" s="89" t="str">
        <f>D93</f>
        <v>M3</v>
      </c>
      <c r="E233" s="89">
        <f>E93</f>
        <v>28192.25</v>
      </c>
      <c r="F233" s="164">
        <f>E233*C233</f>
        <v>15235.091899999999</v>
      </c>
      <c r="G233" s="83"/>
      <c r="H233" s="95">
        <f t="shared" ref="H233" si="136">+I233/C233</f>
        <v>0</v>
      </c>
      <c r="I233" s="87"/>
      <c r="J233" s="4">
        <f t="shared" ref="J233" si="137">+I233*E233</f>
        <v>0</v>
      </c>
      <c r="K233"/>
      <c r="L233" s="155">
        <f t="shared" ref="L233" si="138">M233/C233</f>
        <v>1</v>
      </c>
      <c r="M233" s="87">
        <f>C233</f>
        <v>0.54039999999999999</v>
      </c>
      <c r="N233" s="87">
        <f t="shared" ref="N233" si="139">M233*E233</f>
        <v>15235.091899999999</v>
      </c>
      <c r="O233" s="156"/>
      <c r="P233" s="5">
        <f>Q233/C233</f>
        <v>1</v>
      </c>
      <c r="Q233" s="3">
        <f>M233+I233</f>
        <v>0.54039999999999999</v>
      </c>
      <c r="R233" s="4">
        <f t="shared" ref="R233" si="140">+Q233*E233</f>
        <v>15235.091899999999</v>
      </c>
    </row>
    <row r="234" spans="1:18" ht="13.5" thickBot="1">
      <c r="A234" s="174" t="s">
        <v>189</v>
      </c>
      <c r="B234" s="90" t="str">
        <f>B105</f>
        <v xml:space="preserve">Techado en estructura ligera </v>
      </c>
      <c r="C234" s="87">
        <v>1</v>
      </c>
      <c r="D234" s="89" t="s">
        <v>56</v>
      </c>
      <c r="E234" s="89">
        <f>'MEMORIA DE CALCULO'!G141</f>
        <v>124967.027</v>
      </c>
      <c r="F234" s="164">
        <f>E234*C234</f>
        <v>124967.027</v>
      </c>
      <c r="G234" s="83"/>
      <c r="H234" s="95">
        <f t="shared" ref="H234" si="141">+I234/C234</f>
        <v>0</v>
      </c>
      <c r="I234" s="87"/>
      <c r="J234" s="4">
        <f t="shared" ref="J234" si="142">+I234*E234</f>
        <v>0</v>
      </c>
      <c r="K234"/>
      <c r="L234" s="155">
        <f t="shared" ref="L234" si="143">M234/C234</f>
        <v>1</v>
      </c>
      <c r="M234" s="87">
        <f>C234</f>
        <v>1</v>
      </c>
      <c r="N234" s="87">
        <f t="shared" ref="N234" si="144">M234*E234</f>
        <v>124967.027</v>
      </c>
      <c r="O234" s="156"/>
      <c r="P234" s="5">
        <f>Q234/C234</f>
        <v>1</v>
      </c>
      <c r="Q234" s="3">
        <f>M234+I234</f>
        <v>1</v>
      </c>
      <c r="R234" s="4">
        <f t="shared" ref="R234" si="145">+Q234*E234</f>
        <v>124967.027</v>
      </c>
    </row>
    <row r="235" spans="1:18" ht="13.5" thickBot="1">
      <c r="A235" s="209"/>
      <c r="B235" s="210" t="s">
        <v>156</v>
      </c>
      <c r="C235" s="211"/>
      <c r="D235" s="211"/>
      <c r="E235" s="211"/>
      <c r="F235" s="165">
        <f>SUM(F232:F234)</f>
        <v>161033.67690000002</v>
      </c>
      <c r="G235" s="151"/>
      <c r="H235" s="211"/>
      <c r="I235" s="209"/>
      <c r="J235" s="165">
        <f>SUM(J232:J234)</f>
        <v>0</v>
      </c>
      <c r="K235"/>
      <c r="L235" s="211"/>
      <c r="M235" s="209"/>
      <c r="N235" s="165">
        <f>SUM(N232:N234)</f>
        <v>161033.67690000002</v>
      </c>
      <c r="O235" s="212"/>
      <c r="P235" s="211"/>
      <c r="Q235" s="209"/>
      <c r="R235" s="166">
        <f>SUM(R232:R234)</f>
        <v>161033.67690000002</v>
      </c>
    </row>
    <row r="236" spans="1:18" ht="14.25" thickBot="1">
      <c r="A236" s="183"/>
      <c r="B236" s="183"/>
      <c r="C236" s="183"/>
      <c r="D236" s="183"/>
      <c r="E236" s="183"/>
      <c r="F236" s="184"/>
      <c r="G236" s="151"/>
      <c r="H236" s="391"/>
      <c r="I236" s="391"/>
      <c r="J236" s="159"/>
      <c r="K236"/>
      <c r="L236" s="391"/>
      <c r="M236" s="391"/>
      <c r="N236" s="159"/>
      <c r="O236" s="157"/>
      <c r="P236" s="391"/>
      <c r="Q236" s="391"/>
      <c r="R236" s="160"/>
    </row>
    <row r="237" spans="1:18" ht="17.25" thickBot="1">
      <c r="A237" s="203"/>
      <c r="B237" s="213" t="s">
        <v>163</v>
      </c>
      <c r="C237" s="206"/>
      <c r="D237" s="206"/>
      <c r="E237" s="206"/>
      <c r="F237" s="214">
        <f>F229+F219+F235</f>
        <v>404899.394019</v>
      </c>
      <c r="G237" s="215"/>
      <c r="H237" s="416"/>
      <c r="I237" s="417"/>
      <c r="J237" s="214">
        <f>J229+J219+J235</f>
        <v>0</v>
      </c>
      <c r="K237"/>
      <c r="L237" s="416"/>
      <c r="M237" s="417"/>
      <c r="N237" s="214">
        <f>N229+N219+N235</f>
        <v>404899.394019</v>
      </c>
      <c r="O237" s="177"/>
      <c r="P237"/>
      <c r="Q237"/>
      <c r="R237" s="214">
        <f>R229+R219+R235</f>
        <v>404899.394019</v>
      </c>
    </row>
    <row r="238" spans="1:18" ht="13.5" thickBot="1">
      <c r="A238" s="167"/>
      <c r="B238" s="259"/>
      <c r="C238" s="167"/>
      <c r="D238" s="167"/>
      <c r="E238"/>
      <c r="F238" s="173"/>
      <c r="G238" s="151"/>
      <c r="H238" s="158"/>
      <c r="I238" s="86"/>
      <c r="J238" s="159"/>
      <c r="K238"/>
      <c r="L238"/>
      <c r="M238"/>
      <c r="N238" s="159"/>
      <c r="O238" s="157"/>
      <c r="P238"/>
      <c r="Q238"/>
      <c r="R238" s="160"/>
    </row>
    <row r="239" spans="1:18" ht="13.5" thickBot="1">
      <c r="A239" s="167"/>
      <c r="B239" s="149" t="s">
        <v>197</v>
      </c>
      <c r="C239" s="167"/>
      <c r="D239" s="167"/>
      <c r="E239" s="173"/>
      <c r="F239" s="99"/>
      <c r="G239" s="151"/>
      <c r="H239"/>
      <c r="I239"/>
      <c r="J239" s="159"/>
      <c r="K239"/>
      <c r="L239"/>
      <c r="M239"/>
      <c r="N239" s="159"/>
      <c r="O239" s="157"/>
      <c r="P239"/>
      <c r="Q239"/>
      <c r="R239" s="160"/>
    </row>
    <row r="240" spans="1:18" ht="12.95" customHeight="1">
      <c r="A240" s="151"/>
      <c r="B240" s="217" t="s">
        <v>109</v>
      </c>
      <c r="C240" s="408">
        <v>0.1</v>
      </c>
      <c r="D240" s="409"/>
      <c r="E240" s="164">
        <f t="shared" ref="E240:E247" si="146">$F$149*C240</f>
        <v>4849.0150793749999</v>
      </c>
      <c r="F240" s="99"/>
      <c r="G240" s="151"/>
      <c r="H240"/>
      <c r="I240"/>
      <c r="J240" s="164">
        <v>0</v>
      </c>
      <c r="K240"/>
      <c r="L240"/>
      <c r="M240"/>
      <c r="N240" s="164">
        <f>$N$237*C240</f>
        <v>40489.939401900003</v>
      </c>
      <c r="O240" s="92"/>
      <c r="P240"/>
      <c r="Q240"/>
      <c r="R240" s="87">
        <f t="shared" ref="R240:R248" si="147">N240+J240</f>
        <v>40489.939401900003</v>
      </c>
    </row>
    <row r="241" spans="1:19" ht="12.95" customHeight="1">
      <c r="A241" s="151"/>
      <c r="B241" s="147" t="s">
        <v>110</v>
      </c>
      <c r="C241" s="408">
        <v>0.03</v>
      </c>
      <c r="D241" s="409"/>
      <c r="E241" s="164">
        <f t="shared" si="146"/>
        <v>1454.7045238124999</v>
      </c>
      <c r="F241" s="99"/>
      <c r="G241" s="151"/>
      <c r="H241"/>
      <c r="I241"/>
      <c r="J241" s="164">
        <v>0</v>
      </c>
      <c r="K241"/>
      <c r="L241"/>
      <c r="M241"/>
      <c r="N241" s="164">
        <f>$N$237*C241</f>
        <v>12146.981820569999</v>
      </c>
      <c r="O241" s="92"/>
      <c r="P241"/>
      <c r="Q241"/>
      <c r="R241" s="174">
        <f t="shared" si="147"/>
        <v>12146.981820569999</v>
      </c>
    </row>
    <row r="242" spans="1:19" ht="12.95" customHeight="1">
      <c r="A242" s="82"/>
      <c r="B242" s="147" t="s">
        <v>111</v>
      </c>
      <c r="C242" s="408">
        <v>0.01</v>
      </c>
      <c r="D242" s="409"/>
      <c r="E242" s="164">
        <f t="shared" si="146"/>
        <v>484.90150793750001</v>
      </c>
      <c r="F242" s="99"/>
      <c r="G242" s="82"/>
      <c r="H242"/>
      <c r="I242"/>
      <c r="J242" s="164">
        <v>0</v>
      </c>
      <c r="K242"/>
      <c r="L242"/>
      <c r="M242"/>
      <c r="N242" s="164">
        <f t="shared" ref="N242:N247" si="148">$N$237*C242</f>
        <v>4048.9939401900001</v>
      </c>
      <c r="O242" s="92"/>
      <c r="P242"/>
      <c r="Q242"/>
      <c r="R242" s="174">
        <f t="shared" si="147"/>
        <v>4048.9939401900001</v>
      </c>
    </row>
    <row r="243" spans="1:19" ht="12.95" customHeight="1">
      <c r="A243" s="82"/>
      <c r="B243" s="147" t="s">
        <v>112</v>
      </c>
      <c r="C243" s="408">
        <v>0.05</v>
      </c>
      <c r="D243" s="409"/>
      <c r="E243" s="164">
        <f t="shared" si="146"/>
        <v>2424.5075396875</v>
      </c>
      <c r="F243" s="99"/>
      <c r="G243" s="82"/>
      <c r="H243"/>
      <c r="I243"/>
      <c r="J243" s="164">
        <v>0</v>
      </c>
      <c r="K243"/>
      <c r="L243"/>
      <c r="M243"/>
      <c r="N243" s="164">
        <f t="shared" si="148"/>
        <v>20244.969700950001</v>
      </c>
      <c r="O243" s="92"/>
      <c r="P243"/>
      <c r="Q243"/>
      <c r="R243" s="174">
        <f t="shared" si="147"/>
        <v>20244.969700950001</v>
      </c>
      <c r="S243" s="94"/>
    </row>
    <row r="244" spans="1:19" ht="12.95" customHeight="1">
      <c r="A244" s="82"/>
      <c r="B244" s="147" t="s">
        <v>165</v>
      </c>
      <c r="C244" s="410">
        <v>0.01</v>
      </c>
      <c r="D244" s="411"/>
      <c r="E244" s="164">
        <f t="shared" si="146"/>
        <v>484.90150793750001</v>
      </c>
      <c r="F244" s="99"/>
      <c r="G244" s="82"/>
      <c r="H244"/>
      <c r="I244"/>
      <c r="J244" s="164">
        <v>0</v>
      </c>
      <c r="K244"/>
      <c r="L244"/>
      <c r="M244"/>
      <c r="N244" s="164">
        <f t="shared" si="148"/>
        <v>4048.9939401900001</v>
      </c>
      <c r="O244" s="92"/>
      <c r="P244"/>
      <c r="Q244"/>
      <c r="R244" s="174">
        <f t="shared" si="147"/>
        <v>4048.9939401900001</v>
      </c>
    </row>
    <row r="245" spans="1:19" ht="12.95" customHeight="1">
      <c r="A245" s="82"/>
      <c r="B245" s="147" t="s">
        <v>114</v>
      </c>
      <c r="C245" s="410">
        <v>0.03</v>
      </c>
      <c r="D245" s="411"/>
      <c r="E245" s="164">
        <f t="shared" si="146"/>
        <v>1454.7045238124999</v>
      </c>
      <c r="F245" s="99"/>
      <c r="G245" s="82"/>
      <c r="H245"/>
      <c r="I245"/>
      <c r="J245" s="164">
        <v>0</v>
      </c>
      <c r="K245"/>
      <c r="L245"/>
      <c r="M245"/>
      <c r="N245" s="164">
        <f t="shared" si="148"/>
        <v>12146.981820569999</v>
      </c>
      <c r="O245" s="92"/>
      <c r="P245"/>
      <c r="Q245"/>
      <c r="R245" s="174">
        <f t="shared" si="147"/>
        <v>12146.981820569999</v>
      </c>
    </row>
    <row r="246" spans="1:19" ht="12.95" customHeight="1">
      <c r="A246" s="82"/>
      <c r="B246" s="147" t="s">
        <v>115</v>
      </c>
      <c r="C246" s="410">
        <v>0.05</v>
      </c>
      <c r="D246" s="411"/>
      <c r="E246" s="164">
        <f t="shared" si="146"/>
        <v>2424.5075396875</v>
      </c>
      <c r="F246" s="99"/>
      <c r="G246" s="82"/>
      <c r="H246"/>
      <c r="I246"/>
      <c r="J246" s="164">
        <v>0</v>
      </c>
      <c r="K246"/>
      <c r="L246"/>
      <c r="M246"/>
      <c r="N246" s="164">
        <f t="shared" si="148"/>
        <v>20244.969700950001</v>
      </c>
      <c r="O246" s="92"/>
      <c r="P246"/>
      <c r="Q246"/>
      <c r="R246" s="174">
        <f t="shared" si="147"/>
        <v>20244.969700950001</v>
      </c>
    </row>
    <row r="247" spans="1:19" ht="12.95" customHeight="1">
      <c r="A247" s="82"/>
      <c r="B247" s="147" t="s">
        <v>116</v>
      </c>
      <c r="C247" s="410">
        <v>1E-3</v>
      </c>
      <c r="D247" s="411"/>
      <c r="E247" s="164">
        <f t="shared" si="146"/>
        <v>48.490150793749997</v>
      </c>
      <c r="F247" s="99"/>
      <c r="G247" s="82"/>
      <c r="H247"/>
      <c r="I247"/>
      <c r="J247" s="164">
        <v>0</v>
      </c>
      <c r="K247"/>
      <c r="L247"/>
      <c r="M247"/>
      <c r="N247" s="164">
        <f t="shared" si="148"/>
        <v>404.899394019</v>
      </c>
      <c r="O247" s="92"/>
      <c r="P247"/>
      <c r="Q247"/>
      <c r="R247" s="174">
        <f t="shared" si="147"/>
        <v>404.899394019</v>
      </c>
    </row>
    <row r="248" spans="1:19" s="92" customFormat="1" ht="12.95" customHeight="1" thickBot="1">
      <c r="A248" s="82"/>
      <c r="B248" s="147" t="s">
        <v>146</v>
      </c>
      <c r="C248" s="438">
        <v>0.18</v>
      </c>
      <c r="D248" s="438"/>
      <c r="E248" s="164">
        <f>E240*C248</f>
        <v>872.82271428749993</v>
      </c>
      <c r="F248" s="99"/>
      <c r="G248" s="82"/>
      <c r="H248"/>
      <c r="I248"/>
      <c r="J248" s="164">
        <v>0</v>
      </c>
      <c r="K248"/>
      <c r="L248"/>
      <c r="M248"/>
      <c r="N248" s="355">
        <f>N240*C248</f>
        <v>7288.1890923420005</v>
      </c>
      <c r="P248"/>
      <c r="Q248"/>
      <c r="R248" s="174">
        <f t="shared" si="147"/>
        <v>7288.1890923420005</v>
      </c>
    </row>
    <row r="249" spans="1:19" s="92" customFormat="1" ht="17.25" thickBot="1">
      <c r="A249" s="218"/>
      <c r="B249" s="289" t="s">
        <v>166</v>
      </c>
      <c r="C249" s="219"/>
      <c r="D249" s="220"/>
      <c r="E249" s="229"/>
      <c r="F249" s="99"/>
      <c r="G249" s="82"/>
      <c r="H249"/>
      <c r="I249"/>
      <c r="J249" s="221">
        <f>SUM(J240:J248)</f>
        <v>0</v>
      </c>
      <c r="K249"/>
      <c r="L249"/>
      <c r="M249"/>
      <c r="N249" s="330">
        <f>SUM(N240:N248)</f>
        <v>121064.91881168101</v>
      </c>
      <c r="P249"/>
      <c r="Q249"/>
      <c r="R249" s="221">
        <f>SUM(R240:R248)</f>
        <v>121064.91881168101</v>
      </c>
    </row>
    <row r="250" spans="1:19" s="92" customFormat="1" ht="9.75" customHeight="1" thickBot="1">
      <c r="A250" s="85"/>
      <c r="B250" s="85"/>
      <c r="C250" s="85"/>
      <c r="D250" s="85"/>
      <c r="E250" s="85"/>
      <c r="F250" s="173"/>
      <c r="G250" s="82"/>
      <c r="H250" s="428"/>
      <c r="I250" s="428"/>
      <c r="J250" s="175"/>
      <c r="K250"/>
      <c r="L250" s="428"/>
      <c r="M250" s="428"/>
      <c r="N250" s="175"/>
      <c r="P250"/>
      <c r="Q250"/>
      <c r="R250" s="176"/>
    </row>
    <row r="251" spans="1:19" s="92" customFormat="1" ht="17.25" thickBot="1">
      <c r="A251" s="222"/>
      <c r="B251" s="223" t="s">
        <v>198</v>
      </c>
      <c r="C251" s="182"/>
      <c r="D251" s="182"/>
      <c r="E251" s="182"/>
      <c r="F251" s="230"/>
      <c r="G251" s="151"/>
      <c r="H251" s="426"/>
      <c r="I251" s="426"/>
      <c r="J251" s="224">
        <f>SUM(J237+J249)</f>
        <v>0</v>
      </c>
      <c r="K251"/>
      <c r="L251" s="426"/>
      <c r="M251" s="426"/>
      <c r="N251" s="224">
        <f>SUM(N237+N249)</f>
        <v>525964.31283068098</v>
      </c>
      <c r="O251" s="212"/>
      <c r="P251"/>
      <c r="Q251"/>
      <c r="R251" s="224">
        <f>SUM(R237+R249)</f>
        <v>525964.31283068098</v>
      </c>
    </row>
    <row r="252" spans="1:19" s="92" customFormat="1" ht="17.25" thickBot="1">
      <c r="A252" s="222"/>
      <c r="B252" s="223" t="s">
        <v>199</v>
      </c>
      <c r="C252" s="182"/>
      <c r="D252" s="182"/>
      <c r="E252" s="182"/>
      <c r="F252" s="230"/>
      <c r="G252" s="151"/>
      <c r="H252" s="426"/>
      <c r="I252" s="426"/>
      <c r="J252" s="224">
        <f>J251+J210+J163</f>
        <v>486935.9805533812</v>
      </c>
      <c r="K252"/>
      <c r="L252" s="426"/>
      <c r="M252" s="426"/>
      <c r="N252" s="224">
        <f>N251+N210+N163</f>
        <v>562504.52855036105</v>
      </c>
      <c r="O252" s="212"/>
      <c r="P252"/>
      <c r="Q252"/>
      <c r="R252" s="224">
        <f>R251+R210+R163</f>
        <v>1049440.5125677423</v>
      </c>
    </row>
    <row r="253" spans="1:19" s="92" customFormat="1" ht="17.25" thickBot="1">
      <c r="A253" s="182"/>
      <c r="B253" s="223" t="s">
        <v>200</v>
      </c>
      <c r="C253" s="182"/>
      <c r="D253" s="182"/>
      <c r="E253" s="182"/>
      <c r="F253" s="230"/>
      <c r="G253" s="151"/>
      <c r="H253" s="390"/>
      <c r="I253" s="390"/>
      <c r="J253" s="224">
        <f>J124+J252</f>
        <v>2696355.3309797109</v>
      </c>
      <c r="K253"/>
      <c r="L253" s="390"/>
      <c r="M253" s="390"/>
      <c r="N253" s="224">
        <f>N124+N252</f>
        <v>661093.8219463611</v>
      </c>
      <c r="O253" s="157"/>
      <c r="Q253"/>
      <c r="R253" s="224">
        <f>R210+R163+R124+R251</f>
        <v>3357449.1563900723</v>
      </c>
    </row>
    <row r="254" spans="1:19" s="290" customFormat="1" ht="12" customHeight="1" thickBot="1">
      <c r="A254" s="182"/>
      <c r="B254" s="295"/>
      <c r="C254" s="182"/>
      <c r="D254" s="182"/>
      <c r="E254" s="182"/>
      <c r="F254" s="288"/>
      <c r="G254" s="151"/>
      <c r="H254" s="167"/>
      <c r="I254" s="167"/>
      <c r="J254" s="288"/>
      <c r="K254"/>
      <c r="L254" s="167"/>
      <c r="M254" s="167"/>
      <c r="N254" s="288"/>
      <c r="O254" s="157"/>
      <c r="P254"/>
      <c r="Q254"/>
      <c r="R254" s="288"/>
    </row>
    <row r="255" spans="1:19" s="92" customFormat="1" ht="17.25" thickBot="1">
      <c r="A255" s="182"/>
      <c r="B255" s="467" t="s">
        <v>201</v>
      </c>
      <c r="C255" s="468"/>
      <c r="D255" s="468"/>
      <c r="E255" s="468"/>
      <c r="F255" s="468"/>
      <c r="G255" s="468"/>
      <c r="H255" s="468"/>
      <c r="I255" s="468"/>
      <c r="J255" s="468"/>
      <c r="K255" s="468"/>
      <c r="L255" s="468"/>
      <c r="M255" s="468"/>
      <c r="N255" s="468"/>
      <c r="O255" s="468"/>
      <c r="P255" s="468"/>
      <c r="Q255" s="468"/>
      <c r="R255" s="469"/>
    </row>
    <row r="256" spans="1:19" s="290" customFormat="1" ht="17.25" thickBot="1">
      <c r="A256" s="182"/>
      <c r="B256" s="234"/>
      <c r="C256" s="234"/>
      <c r="D256" s="234"/>
      <c r="E256" s="234"/>
      <c r="F256" s="291"/>
      <c r="G256" s="181"/>
      <c r="H256" s="292"/>
      <c r="I256" s="292"/>
      <c r="J256" s="293"/>
      <c r="K256"/>
      <c r="L256" s="292"/>
      <c r="M256" s="292"/>
      <c r="N256" s="293"/>
      <c r="O256" s="293"/>
      <c r="P256" s="293"/>
      <c r="Q256" s="293"/>
      <c r="R256" s="293"/>
    </row>
    <row r="257" spans="1:28" s="92" customFormat="1" ht="17.25" thickBot="1">
      <c r="A257" s="177"/>
      <c r="B257" s="443" t="s">
        <v>202</v>
      </c>
      <c r="C257" s="444"/>
      <c r="D257" s="444"/>
      <c r="E257" s="445"/>
      <c r="F257" s="233"/>
      <c r="G257" s="233"/>
      <c r="H257" s="449" t="s">
        <v>203</v>
      </c>
      <c r="I257" s="449"/>
      <c r="J257" s="449"/>
      <c r="K257"/>
      <c r="L257" s="449" t="s">
        <v>204</v>
      </c>
      <c r="M257" s="449"/>
      <c r="N257" s="449"/>
      <c r="O257" s="294"/>
      <c r="P257" s="449" t="s">
        <v>135</v>
      </c>
      <c r="Q257" s="449"/>
      <c r="R257" s="449"/>
    </row>
    <row r="258" spans="1:28" s="92" customFormat="1" ht="17.25" thickBot="1">
      <c r="A258" s="177"/>
      <c r="B258" s="471" t="s">
        <v>205</v>
      </c>
      <c r="C258" s="472"/>
      <c r="D258" s="472"/>
      <c r="E258" s="473"/>
      <c r="F258" s="233"/>
      <c r="G258" s="233"/>
      <c r="H258" s="225"/>
      <c r="I258" s="465">
        <f>J253*20%</f>
        <v>539271.06619594223</v>
      </c>
      <c r="J258" s="465"/>
      <c r="K258"/>
      <c r="L258" s="225"/>
      <c r="M258" s="465">
        <f>N253*0.2</f>
        <v>132218.76438927223</v>
      </c>
      <c r="N258" s="465"/>
      <c r="P258" s="225"/>
      <c r="Q258" s="465">
        <f>M258+I258</f>
        <v>671489.83058521443</v>
      </c>
      <c r="R258" s="465"/>
      <c r="T258" s="279"/>
    </row>
    <row r="259" spans="1:28" s="92" customFormat="1" ht="9.75" customHeight="1" thickBot="1">
      <c r="A259" s="177"/>
      <c r="B259" s="331"/>
      <c r="C259" s="182"/>
      <c r="D259" s="182"/>
      <c r="E259" s="182"/>
      <c r="F259" s="288"/>
      <c r="G259" s="151"/>
      <c r="H259" s="167"/>
      <c r="I259" s="167"/>
      <c r="J259" s="288"/>
      <c r="K259"/>
      <c r="L259" s="167"/>
      <c r="M259" s="167"/>
      <c r="N259" s="288"/>
      <c r="O259" s="157"/>
      <c r="P259"/>
      <c r="Q259"/>
      <c r="R259" s="288"/>
      <c r="T259" s="279"/>
    </row>
    <row r="260" spans="1:28" s="92" customFormat="1" ht="17.25" thickBot="1">
      <c r="A260" s="177"/>
      <c r="B260" s="443" t="s">
        <v>206</v>
      </c>
      <c r="C260" s="444"/>
      <c r="D260" s="444"/>
      <c r="E260" s="445"/>
      <c r="F260" s="182"/>
      <c r="G260" s="182"/>
      <c r="H260" s="449" t="s">
        <v>203</v>
      </c>
      <c r="I260" s="449"/>
      <c r="J260" s="449"/>
      <c r="K260"/>
      <c r="L260" s="449" t="s">
        <v>204</v>
      </c>
      <c r="M260" s="449"/>
      <c r="N260" s="449"/>
      <c r="O260" s="177"/>
      <c r="P260" s="449" t="s">
        <v>135</v>
      </c>
      <c r="Q260" s="449"/>
      <c r="R260" s="449"/>
      <c r="T260" s="279"/>
    </row>
    <row r="261" spans="1:28" s="92" customFormat="1" ht="16.5">
      <c r="A261" s="177"/>
      <c r="B261" s="470" t="s">
        <v>207</v>
      </c>
      <c r="C261" s="470"/>
      <c r="D261" s="470"/>
      <c r="E261" s="470"/>
      <c r="F261" s="286"/>
      <c r="G261" s="182"/>
      <c r="H261" s="226">
        <v>0.01</v>
      </c>
      <c r="I261" s="446">
        <v>20499.260202802019</v>
      </c>
      <c r="J261" s="447"/>
      <c r="K261"/>
      <c r="L261" s="226">
        <v>0.01</v>
      </c>
      <c r="M261" s="446">
        <f>N156+N117+N203+N244</f>
        <v>5077.7437433900004</v>
      </c>
      <c r="N261" s="447"/>
      <c r="O261" s="177"/>
      <c r="P261" s="226">
        <v>0.01</v>
      </c>
      <c r="Q261" s="446">
        <f>M261+I261</f>
        <v>25577.003946192021</v>
      </c>
      <c r="R261" s="447"/>
      <c r="T261" s="279"/>
    </row>
    <row r="262" spans="1:28" s="92" customFormat="1" ht="16.5">
      <c r="A262" s="177"/>
      <c r="B262" s="466" t="s">
        <v>208</v>
      </c>
      <c r="C262" s="466"/>
      <c r="D262" s="466"/>
      <c r="E262" s="466"/>
      <c r="F262" s="182"/>
      <c r="G262" s="182"/>
      <c r="H262" s="226">
        <v>0.05</v>
      </c>
      <c r="I262" s="446">
        <v>102496.3010140101</v>
      </c>
      <c r="J262" s="447"/>
      <c r="K262"/>
      <c r="L262" s="226">
        <v>0.05</v>
      </c>
      <c r="M262" s="446">
        <f>N158+N119+N205+N246</f>
        <v>25388.718716950003</v>
      </c>
      <c r="N262" s="447"/>
      <c r="O262" s="177"/>
      <c r="P262" s="226">
        <v>0.05</v>
      </c>
      <c r="Q262" s="446">
        <f>M262+I262</f>
        <v>127885.01973096011</v>
      </c>
      <c r="R262" s="447"/>
    </row>
    <row r="263" spans="1:28" ht="16.5">
      <c r="A263" s="203"/>
      <c r="B263" s="466" t="s">
        <v>209</v>
      </c>
      <c r="C263" s="466"/>
      <c r="D263" s="466"/>
      <c r="E263" s="466"/>
      <c r="F263" s="182"/>
      <c r="G263" s="182"/>
      <c r="H263" s="226">
        <v>1E-3</v>
      </c>
      <c r="I263" s="446">
        <v>2049.9260202802016</v>
      </c>
      <c r="J263" s="447"/>
      <c r="K263"/>
      <c r="L263" s="226">
        <v>1E-3</v>
      </c>
      <c r="M263" s="446">
        <f>N159+N120+N206+N247</f>
        <v>507.77437433900002</v>
      </c>
      <c r="N263" s="447"/>
      <c r="O263" s="177"/>
      <c r="P263" s="226">
        <v>1E-3</v>
      </c>
      <c r="Q263" s="446">
        <f>M263+I263</f>
        <v>2557.7003946192017</v>
      </c>
      <c r="R263" s="447"/>
      <c r="S263" s="94"/>
      <c r="T263" s="279">
        <f>+L261*N253</f>
        <v>6610.9382194636109</v>
      </c>
    </row>
    <row r="264" spans="1:28" s="92" customFormat="1" ht="17.25" thickBot="1">
      <c r="A264" s="177"/>
      <c r="B264" s="466" t="s">
        <v>210</v>
      </c>
      <c r="C264" s="466"/>
      <c r="D264" s="466"/>
      <c r="E264" s="466"/>
      <c r="F264" s="182"/>
      <c r="G264" s="182"/>
      <c r="H264" s="226">
        <v>0.03</v>
      </c>
      <c r="I264" s="446">
        <v>61497.78060840605</v>
      </c>
      <c r="J264" s="447"/>
      <c r="K264"/>
      <c r="L264" s="226">
        <v>0.03</v>
      </c>
      <c r="M264" s="446">
        <f>N157+N118+N204+N245</f>
        <v>15233.23123017</v>
      </c>
      <c r="N264" s="447"/>
      <c r="O264" s="177"/>
      <c r="P264" s="226">
        <v>0.03</v>
      </c>
      <c r="Q264" s="446">
        <f>M264+I264</f>
        <v>76731.011838576058</v>
      </c>
      <c r="R264" s="447"/>
      <c r="S264" s="179"/>
      <c r="T264" s="94"/>
      <c r="U264" s="94"/>
      <c r="V264" s="178"/>
      <c r="W264" s="94"/>
      <c r="X264" s="94"/>
      <c r="Y264" s="94"/>
      <c r="Z264" s="177"/>
      <c r="AA264" s="177"/>
      <c r="AB264" s="177"/>
    </row>
    <row r="265" spans="1:28" ht="17.25" thickBot="1">
      <c r="B265" s="443" t="s">
        <v>211</v>
      </c>
      <c r="C265" s="444"/>
      <c r="D265" s="444"/>
      <c r="E265" s="445"/>
      <c r="F265" s="180"/>
      <c r="G265" s="180"/>
      <c r="H265" s="227"/>
      <c r="I265" s="448">
        <f>SUM(I261:J264)</f>
        <v>186543.26784549837</v>
      </c>
      <c r="J265" s="448"/>
      <c r="K265"/>
      <c r="L265" s="262"/>
      <c r="M265" s="448">
        <f>SUM(M261:N264)</f>
        <v>46207.468064849003</v>
      </c>
      <c r="N265" s="448"/>
      <c r="O265" s="177"/>
      <c r="P265" s="227"/>
      <c r="Q265" s="448">
        <f>SUM(Q261:R264)</f>
        <v>232750.73591034737</v>
      </c>
      <c r="R265" s="448"/>
    </row>
    <row r="266" spans="1:28" ht="17.25" thickBot="1">
      <c r="B266" s="180"/>
      <c r="C266" s="180"/>
      <c r="D266" s="180"/>
      <c r="E266" s="180"/>
      <c r="F266" s="180"/>
      <c r="G266" s="180"/>
      <c r="H266" s="180"/>
      <c r="I266" s="92"/>
      <c r="J266" s="177"/>
      <c r="K266" s="177"/>
      <c r="L266" s="180"/>
      <c r="M266" s="92"/>
      <c r="N266" s="177"/>
      <c r="O266" s="177"/>
      <c r="P266" s="177"/>
      <c r="Q266" s="92"/>
      <c r="R266" s="92"/>
    </row>
    <row r="267" spans="1:28" s="233" customFormat="1" ht="17.25" thickBot="1">
      <c r="A267" s="231"/>
      <c r="B267" s="474" t="s">
        <v>212</v>
      </c>
      <c r="C267" s="475"/>
      <c r="D267" s="475"/>
      <c r="E267" s="476"/>
      <c r="F267" s="194"/>
      <c r="G267" s="139"/>
      <c r="H267" s="451"/>
      <c r="I267" s="413"/>
      <c r="J267" s="228">
        <f>J253-I265-I258</f>
        <v>1970540.9969382703</v>
      </c>
      <c r="K267" s="261"/>
      <c r="L267" s="451"/>
      <c r="M267" s="413"/>
      <c r="N267" s="228">
        <f>N253-M265-M258</f>
        <v>482667.58949223987</v>
      </c>
      <c r="O267" s="92"/>
      <c r="P267" s="451"/>
      <c r="Q267" s="413"/>
      <c r="R267" s="228">
        <f>R253-Q265-Q258</f>
        <v>2453208.5898945108</v>
      </c>
    </row>
    <row r="268" spans="1:28" s="233" customFormat="1" ht="16.5">
      <c r="A268" s="231"/>
      <c r="B268" s="92"/>
      <c r="C268" s="92"/>
      <c r="D268" s="92"/>
      <c r="E268" s="92"/>
      <c r="F268" s="181"/>
      <c r="G268" s="92"/>
      <c r="H268" s="92"/>
      <c r="I268" s="92"/>
      <c r="J268" s="178"/>
      <c r="K268" s="178"/>
      <c r="L268" s="92"/>
      <c r="M268" s="92"/>
      <c r="N268" s="178"/>
      <c r="O268" s="94"/>
      <c r="P268" s="179"/>
      <c r="Q268" s="92"/>
      <c r="R268" s="178"/>
      <c r="S268" s="237"/>
      <c r="T268" s="238"/>
      <c r="U268" s="238"/>
      <c r="V268" s="236"/>
      <c r="W268" s="238"/>
      <c r="X268" s="238"/>
      <c r="Y268" s="238"/>
      <c r="Z268" s="231"/>
      <c r="AA268" s="231"/>
      <c r="AB268" s="231"/>
    </row>
    <row r="269" spans="1:28" s="233" customFormat="1" ht="16.5">
      <c r="A269" s="231"/>
      <c r="B269" s="92"/>
      <c r="C269" s="92"/>
      <c r="D269" s="92"/>
      <c r="E269" s="92"/>
      <c r="F269" s="181"/>
      <c r="G269" s="92"/>
      <c r="H269" s="92"/>
      <c r="I269" s="92"/>
      <c r="J269" s="178"/>
      <c r="K269" s="178"/>
      <c r="L269" s="92"/>
      <c r="M269" s="92"/>
      <c r="N269" s="178"/>
      <c r="O269" s="94"/>
      <c r="P269" s="179"/>
      <c r="Q269" s="92"/>
      <c r="R269" s="178"/>
      <c r="S269" s="237"/>
      <c r="T269" s="238"/>
      <c r="U269" s="238"/>
      <c r="V269" s="236"/>
      <c r="W269" s="238"/>
      <c r="X269" s="238"/>
      <c r="Y269" s="238"/>
      <c r="Z269" s="231"/>
      <c r="AA269" s="231"/>
      <c r="AB269" s="231"/>
    </row>
    <row r="270" spans="1:28" s="233" customFormat="1" ht="16.5">
      <c r="A270" s="231"/>
      <c r="B270" s="92"/>
      <c r="C270" s="92"/>
      <c r="D270" s="92"/>
      <c r="E270" s="92"/>
      <c r="F270" s="181"/>
      <c r="G270" s="92"/>
      <c r="H270" s="92"/>
      <c r="I270" s="92"/>
      <c r="J270" s="178"/>
      <c r="K270" s="178"/>
      <c r="L270" s="92"/>
      <c r="M270" s="92"/>
      <c r="N270" s="178"/>
      <c r="O270" s="94"/>
      <c r="P270" s="179"/>
      <c r="Q270" s="92"/>
      <c r="R270" s="178"/>
      <c r="S270" s="237"/>
      <c r="T270" s="238"/>
      <c r="U270" s="238"/>
      <c r="V270" s="236"/>
      <c r="W270" s="238"/>
      <c r="X270" s="238"/>
      <c r="Y270" s="238"/>
      <c r="Z270" s="231"/>
      <c r="AA270" s="231"/>
      <c r="AB270" s="231"/>
    </row>
    <row r="271" spans="1:28" s="233" customFormat="1" ht="16.5">
      <c r="A271" s="231"/>
      <c r="B271" s="92"/>
      <c r="C271" s="92"/>
      <c r="D271" s="92"/>
      <c r="E271" s="92"/>
      <c r="F271" s="181"/>
      <c r="G271" s="92"/>
      <c r="H271" s="92"/>
      <c r="I271" s="92"/>
      <c r="J271" s="178"/>
      <c r="K271" s="178"/>
      <c r="L271" s="92"/>
      <c r="M271" s="92"/>
      <c r="N271" s="178"/>
      <c r="O271" s="94"/>
      <c r="P271" s="179"/>
      <c r="Q271" s="92"/>
      <c r="R271" s="178"/>
      <c r="S271" s="237"/>
      <c r="T271" s="238"/>
      <c r="U271" s="238"/>
      <c r="V271" s="236"/>
      <c r="W271" s="238"/>
      <c r="X271" s="238"/>
      <c r="Y271" s="238"/>
      <c r="Z271" s="231"/>
      <c r="AA271" s="231"/>
      <c r="AB271" s="231"/>
    </row>
    <row r="272" spans="1:28" s="233" customFormat="1" ht="16.5">
      <c r="A272" s="231"/>
      <c r="B272" s="92"/>
      <c r="C272" s="92"/>
      <c r="D272" s="92"/>
      <c r="E272" s="92"/>
      <c r="F272" s="181"/>
      <c r="G272" s="92"/>
      <c r="H272" s="92"/>
      <c r="I272" s="92"/>
      <c r="J272" s="178"/>
      <c r="K272" s="178"/>
      <c r="L272" s="92"/>
      <c r="M272" s="92"/>
      <c r="N272" s="178"/>
      <c r="O272" s="94"/>
      <c r="P272" s="179"/>
      <c r="Q272" s="92"/>
      <c r="R272" s="178"/>
      <c r="S272" s="237"/>
      <c r="T272" s="238"/>
      <c r="U272" s="238"/>
      <c r="V272" s="236"/>
      <c r="W272" s="238"/>
      <c r="X272" s="238"/>
      <c r="Y272" s="238"/>
      <c r="Z272" s="231"/>
      <c r="AA272" s="231"/>
      <c r="AB272" s="231"/>
    </row>
    <row r="273" spans="1:28" s="233" customFormat="1" ht="16.5">
      <c r="A273" s="231"/>
      <c r="B273" s="92"/>
      <c r="C273" s="92"/>
      <c r="D273" s="92"/>
      <c r="E273" s="92"/>
      <c r="F273" s="181"/>
      <c r="G273" s="92"/>
      <c r="H273" s="92"/>
      <c r="I273" s="92"/>
      <c r="J273" s="178"/>
      <c r="K273" s="178"/>
      <c r="L273" s="92"/>
      <c r="M273" s="92"/>
      <c r="N273" s="178"/>
      <c r="O273" s="94"/>
      <c r="P273" s="179"/>
      <c r="Q273" s="92"/>
      <c r="R273" s="178"/>
      <c r="S273" s="237"/>
      <c r="T273" s="238"/>
      <c r="U273" s="238"/>
      <c r="V273" s="236"/>
      <c r="W273" s="238"/>
      <c r="X273" s="238"/>
      <c r="Y273" s="238"/>
      <c r="Z273" s="231"/>
      <c r="AA273" s="231"/>
      <c r="AB273" s="231"/>
    </row>
    <row r="274" spans="1:28" s="233" customFormat="1" ht="16.5">
      <c r="A274" s="231"/>
      <c r="B274" s="92"/>
      <c r="C274" s="92"/>
      <c r="D274" s="92"/>
      <c r="E274" s="92"/>
      <c r="F274" s="181"/>
      <c r="G274" s="92"/>
      <c r="H274" s="92"/>
      <c r="I274" s="92"/>
      <c r="J274" s="178"/>
      <c r="K274" s="178"/>
      <c r="L274" s="92"/>
      <c r="M274" s="92"/>
      <c r="N274" s="178"/>
      <c r="O274" s="94"/>
      <c r="P274" s="179"/>
      <c r="Q274" s="92"/>
      <c r="R274" s="178"/>
      <c r="S274" s="237"/>
      <c r="T274" s="238"/>
      <c r="U274" s="238"/>
      <c r="V274" s="236"/>
      <c r="W274" s="238"/>
      <c r="X274" s="238"/>
      <c r="Y274" s="238"/>
      <c r="Z274" s="231"/>
      <c r="AA274" s="231"/>
      <c r="AB274" s="231"/>
    </row>
    <row r="275" spans="1:28" s="233" customFormat="1" ht="16.5">
      <c r="A275" s="231"/>
      <c r="B275" s="92"/>
      <c r="C275" s="92"/>
      <c r="D275" s="92"/>
      <c r="E275" s="92"/>
      <c r="F275" s="181"/>
      <c r="G275" s="92"/>
      <c r="H275" s="92"/>
      <c r="I275" s="92"/>
      <c r="J275" s="178"/>
      <c r="K275" s="178"/>
      <c r="L275" s="92"/>
      <c r="M275" s="92"/>
      <c r="N275" s="178"/>
      <c r="O275" s="94"/>
      <c r="P275" s="179"/>
      <c r="Q275" s="92"/>
      <c r="R275" s="178"/>
      <c r="S275" s="237"/>
      <c r="T275" s="238"/>
      <c r="U275" s="238"/>
      <c r="V275" s="236"/>
      <c r="W275" s="238"/>
      <c r="X275" s="238"/>
      <c r="Y275" s="238"/>
      <c r="Z275" s="231"/>
      <c r="AA275" s="231"/>
      <c r="AB275" s="231"/>
    </row>
    <row r="276" spans="1:28" s="233" customFormat="1" ht="16.5">
      <c r="A276" s="231"/>
      <c r="B276" s="92"/>
      <c r="C276" s="92"/>
      <c r="D276" s="92"/>
      <c r="E276" s="92"/>
      <c r="F276" s="181"/>
      <c r="G276" s="92"/>
      <c r="H276" s="92"/>
      <c r="I276" s="92"/>
      <c r="J276" s="178"/>
      <c r="K276" s="178"/>
      <c r="L276" s="92"/>
      <c r="M276" s="92"/>
      <c r="N276" s="178"/>
      <c r="O276" s="94"/>
      <c r="P276" s="179"/>
      <c r="Q276" s="92"/>
      <c r="R276" s="178"/>
      <c r="S276" s="237"/>
      <c r="T276" s="238"/>
      <c r="U276" s="238"/>
      <c r="V276" s="236"/>
      <c r="W276" s="238"/>
      <c r="X276" s="238"/>
      <c r="Y276" s="238"/>
      <c r="Z276" s="231"/>
      <c r="AA276" s="231"/>
      <c r="AB276" s="231"/>
    </row>
    <row r="277" spans="1:28" s="233" customFormat="1" ht="16.5">
      <c r="A277" s="231"/>
      <c r="B277" s="92"/>
      <c r="C277" s="92"/>
      <c r="D277" s="92"/>
      <c r="E277" s="92"/>
      <c r="F277" s="181"/>
      <c r="G277" s="92"/>
      <c r="H277" s="92"/>
      <c r="I277" s="92"/>
      <c r="J277" s="178"/>
      <c r="K277" s="178"/>
      <c r="L277" s="92"/>
      <c r="M277" s="92"/>
      <c r="N277" s="178"/>
      <c r="O277" s="94"/>
      <c r="P277" s="179"/>
      <c r="Q277" s="92"/>
      <c r="R277" s="178"/>
      <c r="S277" s="237"/>
      <c r="T277" s="238"/>
      <c r="U277" s="238"/>
      <c r="V277" s="236"/>
      <c r="W277" s="238"/>
      <c r="X277" s="238"/>
      <c r="Y277" s="238"/>
      <c r="Z277" s="231"/>
      <c r="AA277" s="231"/>
      <c r="AB277" s="231"/>
    </row>
    <row r="278" spans="1:28" s="233" customFormat="1" ht="16.5">
      <c r="A278" s="231"/>
      <c r="B278" s="92"/>
      <c r="C278" s="92"/>
      <c r="D278" s="92"/>
      <c r="E278" s="92"/>
      <c r="F278" s="181"/>
      <c r="G278" s="92"/>
      <c r="H278" s="92"/>
      <c r="I278" s="92"/>
      <c r="J278" s="178"/>
      <c r="K278" s="178"/>
      <c r="L278" s="92"/>
      <c r="M278" s="92"/>
      <c r="N278" s="178"/>
      <c r="O278" s="94"/>
      <c r="P278" s="179"/>
      <c r="Q278" s="92"/>
      <c r="R278" s="178"/>
      <c r="S278" s="237"/>
      <c r="T278" s="238"/>
      <c r="U278" s="238"/>
      <c r="V278" s="236"/>
      <c r="W278" s="238"/>
      <c r="X278" s="238"/>
      <c r="Y278" s="238"/>
      <c r="Z278" s="231"/>
      <c r="AA278" s="231"/>
      <c r="AB278" s="231"/>
    </row>
    <row r="279" spans="1:28" s="233" customFormat="1" ht="16.5">
      <c r="A279" s="231"/>
      <c r="B279" s="92"/>
      <c r="C279" s="92"/>
      <c r="D279" s="92"/>
      <c r="E279" s="92"/>
      <c r="F279" s="181"/>
      <c r="G279" s="92"/>
      <c r="H279" s="92"/>
      <c r="I279" s="92"/>
      <c r="J279" s="178"/>
      <c r="K279" s="178"/>
      <c r="L279" s="92"/>
      <c r="M279" s="92"/>
      <c r="N279" s="178"/>
      <c r="O279" s="94"/>
      <c r="P279" s="179"/>
      <c r="Q279" s="92"/>
      <c r="R279" s="178"/>
      <c r="S279" s="237"/>
      <c r="T279" s="238"/>
      <c r="U279" s="238"/>
      <c r="V279" s="236"/>
      <c r="W279" s="238"/>
      <c r="X279" s="238"/>
      <c r="Y279" s="238"/>
      <c r="Z279" s="231"/>
      <c r="AA279" s="231"/>
      <c r="AB279" s="231"/>
    </row>
    <row r="280" spans="1:28" s="233" customFormat="1" ht="16.5">
      <c r="A280" s="231"/>
      <c r="B280" s="92"/>
      <c r="C280" s="92"/>
      <c r="D280" s="92"/>
      <c r="E280" s="92"/>
      <c r="F280" s="181"/>
      <c r="G280" s="92"/>
      <c r="H280" s="92"/>
      <c r="I280" s="92"/>
      <c r="J280" s="178"/>
      <c r="K280" s="178"/>
      <c r="L280" s="92"/>
      <c r="M280" s="92"/>
      <c r="N280" s="178"/>
      <c r="O280" s="94"/>
      <c r="P280" s="179"/>
      <c r="Q280" s="92"/>
      <c r="R280" s="178"/>
      <c r="S280" s="237"/>
      <c r="T280" s="238"/>
      <c r="U280" s="238"/>
      <c r="V280" s="236"/>
      <c r="W280" s="238"/>
      <c r="X280" s="238"/>
      <c r="Y280" s="238"/>
      <c r="Z280" s="231"/>
      <c r="AA280" s="231"/>
      <c r="AB280" s="231"/>
    </row>
    <row r="281" spans="1:28" s="233" customFormat="1" ht="16.5">
      <c r="A281" s="231"/>
      <c r="B281" s="92"/>
      <c r="C281" s="92"/>
      <c r="D281" s="92"/>
      <c r="E281" s="92"/>
      <c r="F281" s="181"/>
      <c r="G281" s="92"/>
      <c r="H281" s="92"/>
      <c r="I281" s="92"/>
      <c r="J281" s="178"/>
      <c r="K281" s="178"/>
      <c r="L281" s="92"/>
      <c r="M281" s="92"/>
      <c r="N281" s="178"/>
      <c r="O281" s="94"/>
      <c r="P281" s="179"/>
      <c r="Q281" s="92"/>
      <c r="R281" s="178"/>
      <c r="S281" s="237"/>
      <c r="T281" s="238"/>
      <c r="U281" s="238"/>
      <c r="V281" s="236"/>
      <c r="W281" s="238"/>
      <c r="X281" s="238"/>
      <c r="Y281" s="238"/>
      <c r="Z281" s="231"/>
      <c r="AA281" s="231"/>
      <c r="AB281" s="231"/>
    </row>
    <row r="282" spans="1:28" s="233" customFormat="1" ht="16.5">
      <c r="A282" s="231"/>
      <c r="B282" s="92"/>
      <c r="C282" s="92"/>
      <c r="D282" s="92"/>
      <c r="E282" s="92"/>
      <c r="F282" s="181"/>
      <c r="G282" s="92"/>
      <c r="H282" s="92"/>
      <c r="I282" s="92"/>
      <c r="J282" s="178"/>
      <c r="K282" s="178"/>
      <c r="L282" s="92"/>
      <c r="M282" s="92"/>
      <c r="N282" s="178"/>
      <c r="O282" s="94"/>
      <c r="P282" s="179"/>
      <c r="Q282" s="92"/>
      <c r="R282" s="178"/>
      <c r="S282" s="237"/>
      <c r="T282" s="238"/>
      <c r="U282" s="238"/>
      <c r="V282" s="236"/>
      <c r="W282" s="238"/>
      <c r="X282" s="238"/>
      <c r="Y282" s="238"/>
      <c r="Z282" s="231"/>
      <c r="AA282" s="231"/>
      <c r="AB282" s="231"/>
    </row>
    <row r="283" spans="1:28" s="105" customFormat="1" ht="16.5">
      <c r="B283" s="232"/>
      <c r="C283" s="232"/>
      <c r="D283" s="233"/>
      <c r="E283" s="233"/>
      <c r="F283" s="234"/>
      <c r="G283" s="233"/>
      <c r="H283" s="233"/>
      <c r="I283" s="263"/>
      <c r="J283" s="245"/>
      <c r="K283" s="245"/>
      <c r="L283" s="233"/>
      <c r="M283" s="232"/>
      <c r="N283" s="235"/>
      <c r="O283" s="235"/>
      <c r="P283" s="235"/>
      <c r="Q283" s="232"/>
      <c r="R283" s="233"/>
    </row>
    <row r="284" spans="1:28" s="105" customFormat="1" ht="16.5">
      <c r="B284" s="451" t="s">
        <v>213</v>
      </c>
      <c r="C284" s="451"/>
      <c r="D284" s="233"/>
      <c r="E284" s="233"/>
      <c r="F284" s="451"/>
      <c r="G284" s="451"/>
      <c r="H284" s="451"/>
      <c r="I284" s="451"/>
      <c r="J284" s="451"/>
      <c r="K284" s="451"/>
      <c r="L284" s="451"/>
      <c r="M284" s="478" t="s">
        <v>214</v>
      </c>
      <c r="N284" s="478"/>
      <c r="O284" s="478"/>
      <c r="P284" s="478"/>
      <c r="Q284" s="478"/>
      <c r="R284" s="236"/>
    </row>
    <row r="285" spans="1:28" s="105" customFormat="1" ht="16.5">
      <c r="B285" s="451" t="s">
        <v>215</v>
      </c>
      <c r="C285" s="451"/>
      <c r="D285" s="233"/>
      <c r="E285" s="233"/>
      <c r="F285" s="234"/>
      <c r="G285" s="233"/>
      <c r="H285" s="233"/>
      <c r="I285" s="233"/>
      <c r="J285" s="233"/>
      <c r="K285" s="233"/>
      <c r="L285" s="233"/>
      <c r="M285" s="479" t="s">
        <v>216</v>
      </c>
      <c r="N285" s="479"/>
      <c r="O285" s="479"/>
      <c r="P285" s="479"/>
      <c r="Q285" s="479"/>
      <c r="R285" s="236"/>
    </row>
    <row r="286" spans="1:28" s="105" customFormat="1">
      <c r="F286" s="239"/>
      <c r="M286" s="463" t="s">
        <v>217</v>
      </c>
      <c r="N286" s="463"/>
      <c r="O286" s="463"/>
      <c r="P286" s="463"/>
      <c r="Q286" s="463"/>
    </row>
    <row r="287" spans="1:28" s="105" customFormat="1">
      <c r="F287" s="239"/>
      <c r="M287" s="463" t="s">
        <v>218</v>
      </c>
      <c r="N287" s="463"/>
      <c r="O287" s="463"/>
      <c r="P287" s="463"/>
      <c r="Q287" s="463"/>
    </row>
    <row r="288" spans="1:28">
      <c r="B288" s="105"/>
      <c r="C288" s="105"/>
      <c r="D288" s="477"/>
      <c r="E288" s="477"/>
      <c r="F288" s="477"/>
      <c r="G288" s="477"/>
      <c r="H288" s="477"/>
      <c r="I288" s="477"/>
      <c r="J288" s="477"/>
      <c r="K288" s="477"/>
      <c r="L288" s="105"/>
      <c r="M288" s="105"/>
      <c r="N288" s="105"/>
      <c r="O288" s="105"/>
      <c r="P288" s="105"/>
      <c r="Q288" s="105"/>
      <c r="R288" s="105"/>
    </row>
    <row r="289" spans="2:18">
      <c r="B289" s="105"/>
      <c r="C289" s="105"/>
      <c r="D289" s="463" t="s">
        <v>219</v>
      </c>
      <c r="E289" s="463"/>
      <c r="F289" s="463"/>
      <c r="G289" s="463"/>
      <c r="H289" s="463"/>
      <c r="I289" s="463"/>
      <c r="J289" s="463"/>
      <c r="K289" s="105"/>
      <c r="L289" s="105"/>
      <c r="M289" s="105"/>
      <c r="N289" s="105"/>
      <c r="O289" s="105"/>
      <c r="P289" s="105"/>
      <c r="Q289" s="105"/>
      <c r="R289" s="105"/>
    </row>
    <row r="290" spans="2:18">
      <c r="B290" s="105"/>
      <c r="C290" s="105"/>
      <c r="D290" s="463" t="s">
        <v>121</v>
      </c>
      <c r="E290" s="463"/>
      <c r="F290" s="463"/>
      <c r="G290" s="463"/>
      <c r="H290" s="463"/>
      <c r="I290" s="463"/>
      <c r="J290" s="463"/>
      <c r="K290" s="463"/>
      <c r="L290" s="105"/>
      <c r="M290" s="105"/>
      <c r="N290" s="105"/>
      <c r="O290" s="105"/>
      <c r="P290" s="105"/>
      <c r="Q290" s="105"/>
      <c r="R290" s="105"/>
    </row>
    <row r="291" spans="2:18">
      <c r="B291" s="105"/>
      <c r="C291" s="105"/>
      <c r="D291" s="463" t="s">
        <v>220</v>
      </c>
      <c r="E291" s="463"/>
      <c r="F291" s="463"/>
      <c r="G291" s="463"/>
      <c r="H291" s="463"/>
      <c r="I291" s="463"/>
      <c r="J291" s="463"/>
      <c r="K291" s="463"/>
      <c r="L291" s="105"/>
      <c r="M291" s="105"/>
      <c r="N291" s="105"/>
      <c r="O291" s="105"/>
      <c r="P291" s="105"/>
      <c r="Q291" s="105"/>
      <c r="R291" s="105"/>
    </row>
  </sheetData>
  <mergeCells count="145">
    <mergeCell ref="Q263:R263"/>
    <mergeCell ref="M265:N265"/>
    <mergeCell ref="Q265:R265"/>
    <mergeCell ref="I263:J263"/>
    <mergeCell ref="B267:E267"/>
    <mergeCell ref="L267:M267"/>
    <mergeCell ref="D289:J289"/>
    <mergeCell ref="D290:K290"/>
    <mergeCell ref="D291:K291"/>
    <mergeCell ref="D288:K288"/>
    <mergeCell ref="B284:C284"/>
    <mergeCell ref="F284:L284"/>
    <mergeCell ref="M284:Q284"/>
    <mergeCell ref="B285:C285"/>
    <mergeCell ref="M285:Q285"/>
    <mergeCell ref="M286:Q286"/>
    <mergeCell ref="M287:Q287"/>
    <mergeCell ref="P267:Q267"/>
    <mergeCell ref="B264:E264"/>
    <mergeCell ref="M264:N264"/>
    <mergeCell ref="Q264:R264"/>
    <mergeCell ref="P260:R260"/>
    <mergeCell ref="H257:J257"/>
    <mergeCell ref="I258:J258"/>
    <mergeCell ref="H260:J260"/>
    <mergeCell ref="H213:J213"/>
    <mergeCell ref="L144:N144"/>
    <mergeCell ref="H267:I267"/>
    <mergeCell ref="M262:N262"/>
    <mergeCell ref="B262:E262"/>
    <mergeCell ref="B255:R255"/>
    <mergeCell ref="B257:E257"/>
    <mergeCell ref="L257:N257"/>
    <mergeCell ref="I261:J261"/>
    <mergeCell ref="I262:J262"/>
    <mergeCell ref="Q262:R262"/>
    <mergeCell ref="M261:N261"/>
    <mergeCell ref="Q261:R261"/>
    <mergeCell ref="B260:E260"/>
    <mergeCell ref="B261:E261"/>
    <mergeCell ref="B258:E258"/>
    <mergeCell ref="M258:N258"/>
    <mergeCell ref="Q258:R258"/>
    <mergeCell ref="B263:E263"/>
    <mergeCell ref="M263:N263"/>
    <mergeCell ref="H251:I251"/>
    <mergeCell ref="L251:M251"/>
    <mergeCell ref="H252:I252"/>
    <mergeCell ref="L252:M252"/>
    <mergeCell ref="C246:D246"/>
    <mergeCell ref="C247:D247"/>
    <mergeCell ref="C248:D248"/>
    <mergeCell ref="H250:I250"/>
    <mergeCell ref="H163:I163"/>
    <mergeCell ref="H172:J172"/>
    <mergeCell ref="A213:F213"/>
    <mergeCell ref="L213:N213"/>
    <mergeCell ref="H237:I237"/>
    <mergeCell ref="L237:M237"/>
    <mergeCell ref="C240:D240"/>
    <mergeCell ref="C241:D241"/>
    <mergeCell ref="C207:D207"/>
    <mergeCell ref="H209:I209"/>
    <mergeCell ref="C242:D242"/>
    <mergeCell ref="L250:M250"/>
    <mergeCell ref="C200:D200"/>
    <mergeCell ref="C201:D201"/>
    <mergeCell ref="C205:D205"/>
    <mergeCell ref="C206:D206"/>
    <mergeCell ref="A1:R1"/>
    <mergeCell ref="A10:F10"/>
    <mergeCell ref="L10:N10"/>
    <mergeCell ref="P10:R10"/>
    <mergeCell ref="I8:J8"/>
    <mergeCell ref="H10:J10"/>
    <mergeCell ref="A3:R3"/>
    <mergeCell ref="A2:R2"/>
    <mergeCell ref="Q6:R6"/>
    <mergeCell ref="Q9:R9"/>
    <mergeCell ref="A5:R5"/>
    <mergeCell ref="A4:R4"/>
    <mergeCell ref="A110:C110"/>
    <mergeCell ref="P172:R172"/>
    <mergeCell ref="L209:M209"/>
    <mergeCell ref="H210:I210"/>
    <mergeCell ref="L210:M210"/>
    <mergeCell ref="H144:J144"/>
    <mergeCell ref="L172:N172"/>
    <mergeCell ref="B265:E265"/>
    <mergeCell ref="I264:J264"/>
    <mergeCell ref="I265:J265"/>
    <mergeCell ref="P257:R257"/>
    <mergeCell ref="L110:M110"/>
    <mergeCell ref="H122:I122"/>
    <mergeCell ref="H123:I123"/>
    <mergeCell ref="H124:I124"/>
    <mergeCell ref="H126:J126"/>
    <mergeCell ref="L124:M124"/>
    <mergeCell ref="C156:D156"/>
    <mergeCell ref="C152:D152"/>
    <mergeCell ref="C153:D153"/>
    <mergeCell ref="C154:D154"/>
    <mergeCell ref="C155:D155"/>
    <mergeCell ref="L260:N260"/>
    <mergeCell ref="C199:D199"/>
    <mergeCell ref="P123:Q123"/>
    <mergeCell ref="L126:N126"/>
    <mergeCell ref="P144:R144"/>
    <mergeCell ref="L162:M162"/>
    <mergeCell ref="H162:I162"/>
    <mergeCell ref="A126:F126"/>
    <mergeCell ref="C136:F136"/>
    <mergeCell ref="C144:F144"/>
    <mergeCell ref="L123:M123"/>
    <mergeCell ref="A128:F128"/>
    <mergeCell ref="H128:J128"/>
    <mergeCell ref="L128:N128"/>
    <mergeCell ref="P128:R128"/>
    <mergeCell ref="C158:D158"/>
    <mergeCell ref="C159:D159"/>
    <mergeCell ref="C160:D160"/>
    <mergeCell ref="C243:D243"/>
    <mergeCell ref="C244:D244"/>
    <mergeCell ref="C245:D245"/>
    <mergeCell ref="P124:Q124"/>
    <mergeCell ref="P126:R126"/>
    <mergeCell ref="P213:R213"/>
    <mergeCell ref="H149:I149"/>
    <mergeCell ref="L149:M149"/>
    <mergeCell ref="C157:D157"/>
    <mergeCell ref="A174:F174"/>
    <mergeCell ref="H174:J174"/>
    <mergeCell ref="L174:N174"/>
    <mergeCell ref="P174:R174"/>
    <mergeCell ref="A215:F215"/>
    <mergeCell ref="H215:J215"/>
    <mergeCell ref="L215:N215"/>
    <mergeCell ref="P215:R215"/>
    <mergeCell ref="L163:M163"/>
    <mergeCell ref="C202:D202"/>
    <mergeCell ref="C203:D203"/>
    <mergeCell ref="C204:D204"/>
    <mergeCell ref="A172:F172"/>
    <mergeCell ref="H196:I196"/>
    <mergeCell ref="L196:M196"/>
  </mergeCells>
  <phoneticPr fontId="70" type="noConversion"/>
  <printOptions horizontalCentered="1"/>
  <pageMargins left="0.23622047244094491" right="0.23622047244094491" top="0.59055118110236227" bottom="0.59055118110236227" header="0.31496062992125984" footer="0.31496062992125984"/>
  <pageSetup paperSize="5" scale="65" orientation="landscape" r:id="rId1"/>
  <headerFooter>
    <oddFooter>&amp;R&amp;P de &amp;N</oddFooter>
  </headerFooter>
  <rowBreaks count="5" manualBreakCount="5">
    <brk id="43" max="17" man="1"/>
    <brk id="89" max="17" man="1"/>
    <brk id="125" max="17" man="1"/>
    <brk id="171" max="17" man="1"/>
    <brk id="212" max="17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37"/>
  <sheetViews>
    <sheetView showGridLines="0" tabSelected="1" zoomScale="71" zoomScaleNormal="71" zoomScaleSheetLayoutView="100" workbookViewId="0">
      <selection activeCell="B118" sqref="B118"/>
    </sheetView>
  </sheetViews>
  <sheetFormatPr baseColWidth="10" defaultColWidth="9.83203125" defaultRowHeight="12.75"/>
  <cols>
    <col min="1" max="1" width="48" style="99" customWidth="1"/>
    <col min="2" max="2" width="67.33203125" style="99" bestFit="1" customWidth="1"/>
    <col min="3" max="3" width="14.1640625" style="99" bestFit="1" customWidth="1"/>
    <col min="4" max="4" width="11" style="99" bestFit="1" customWidth="1"/>
    <col min="5" max="5" width="12.33203125" style="99" customWidth="1"/>
    <col min="6" max="6" width="31.83203125" style="96" bestFit="1" customWidth="1"/>
    <col min="7" max="7" width="0.6640625" style="99" customWidth="1"/>
    <col min="8" max="8" width="9.83203125" style="99" customWidth="1"/>
    <col min="9" max="9" width="12" style="99" customWidth="1"/>
    <col min="10" max="10" width="21.6640625" style="99" bestFit="1" customWidth="1"/>
    <col min="11" max="11" width="1.5" style="99" customWidth="1"/>
    <col min="12" max="12" width="16.33203125" style="99" customWidth="1"/>
    <col min="13" max="13" width="10.83203125" style="99" customWidth="1"/>
    <col min="14" max="14" width="25.6640625" style="99" bestFit="1" customWidth="1"/>
    <col min="15" max="15" width="1.1640625" style="99" customWidth="1"/>
    <col min="16" max="16" width="9.33203125" style="99" customWidth="1"/>
    <col min="17" max="17" width="17.33203125" style="99" customWidth="1"/>
    <col min="18" max="18" width="22.6640625" style="99" bestFit="1" customWidth="1"/>
    <col min="19" max="19" width="14.5" style="99" bestFit="1" customWidth="1"/>
    <col min="20" max="16384" width="9.83203125" style="99"/>
  </cols>
  <sheetData>
    <row r="2" spans="1:18">
      <c r="A2" s="452" t="s">
        <v>121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</row>
    <row r="3" spans="1:18">
      <c r="A3" s="460" t="s">
        <v>273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</row>
    <row r="4" spans="1:18" ht="15.75">
      <c r="A4" s="459" t="s">
        <v>272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</row>
    <row r="5" spans="1:18" ht="16.5">
      <c r="A5" s="464"/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4"/>
      <c r="P5" s="464"/>
      <c r="Q5" s="464"/>
      <c r="R5" s="464"/>
    </row>
    <row r="6" spans="1:18" ht="16.5" customHeight="1">
      <c r="A6" s="463"/>
      <c r="B6" s="463"/>
      <c r="C6" s="463"/>
      <c r="D6" s="463"/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3"/>
      <c r="Q6" s="463"/>
      <c r="R6" s="463"/>
    </row>
    <row r="7" spans="1:18" ht="16.5">
      <c r="A7" s="100"/>
      <c r="B7" s="104"/>
      <c r="C7" s="101"/>
      <c r="D7" s="102"/>
      <c r="E7" s="296"/>
      <c r="F7" s="296"/>
      <c r="G7" s="296"/>
      <c r="H7" s="296"/>
      <c r="I7" s="296"/>
      <c r="J7" s="296"/>
      <c r="K7" s="296"/>
      <c r="L7" s="296"/>
      <c r="M7" s="316"/>
      <c r="N7" s="392" t="s">
        <v>126</v>
      </c>
      <c r="O7" s="392"/>
      <c r="Q7" s="482"/>
      <c r="R7" s="482"/>
    </row>
    <row r="8" spans="1:18" ht="16.5">
      <c r="A8" s="100"/>
      <c r="B8" s="104"/>
      <c r="C8" s="101"/>
      <c r="D8" s="102"/>
      <c r="E8" s="296"/>
      <c r="F8" s="296"/>
      <c r="G8" s="296"/>
      <c r="H8" s="296"/>
      <c r="I8" s="296"/>
      <c r="J8" s="296"/>
      <c r="K8" s="296"/>
      <c r="L8" s="296"/>
      <c r="M8" s="316"/>
      <c r="N8" s="392" t="s">
        <v>127</v>
      </c>
      <c r="O8" s="392"/>
      <c r="R8" s="349"/>
    </row>
    <row r="9" spans="1:18" ht="16.5">
      <c r="A9" s="100"/>
      <c r="B9" s="104"/>
      <c r="C9" s="101"/>
      <c r="D9" s="102"/>
      <c r="E9" s="101"/>
      <c r="F9" s="168"/>
      <c r="G9" s="103"/>
      <c r="I9" s="458"/>
      <c r="J9" s="458"/>
      <c r="K9" s="392"/>
      <c r="N9" s="392"/>
      <c r="O9" s="392" t="s">
        <v>129</v>
      </c>
      <c r="Q9" s="317"/>
      <c r="R9" s="322"/>
    </row>
    <row r="10" spans="1:18" ht="17.25" thickBot="1">
      <c r="A10" s="100"/>
      <c r="B10" s="104"/>
      <c r="C10" s="101"/>
      <c r="D10" s="102"/>
      <c r="E10" s="101"/>
      <c r="F10" s="168"/>
      <c r="G10" s="103"/>
      <c r="I10" s="392"/>
      <c r="J10" s="392"/>
      <c r="K10" s="392"/>
      <c r="N10" s="105"/>
      <c r="O10" s="392" t="s">
        <v>131</v>
      </c>
      <c r="Q10" s="484"/>
      <c r="R10" s="484"/>
    </row>
    <row r="11" spans="1:18" s="106" customFormat="1" ht="17.25" thickBot="1">
      <c r="A11" s="454" t="s">
        <v>132</v>
      </c>
      <c r="B11" s="485"/>
      <c r="C11" s="485"/>
      <c r="D11" s="485"/>
      <c r="E11" s="485"/>
      <c r="F11" s="486"/>
      <c r="G11" s="332"/>
      <c r="H11" s="455" t="s">
        <v>133</v>
      </c>
      <c r="I11" s="456"/>
      <c r="J11" s="457"/>
      <c r="K11"/>
      <c r="L11" s="455" t="s">
        <v>134</v>
      </c>
      <c r="M11" s="456"/>
      <c r="N11" s="457"/>
      <c r="O11" s="388"/>
      <c r="P11" s="455" t="s">
        <v>135</v>
      </c>
      <c r="Q11" s="456"/>
      <c r="R11" s="457"/>
    </row>
    <row r="12" spans="1:18" s="308" customFormat="1">
      <c r="A12" s="304" t="s">
        <v>6</v>
      </c>
      <c r="B12" s="303" t="s">
        <v>7</v>
      </c>
      <c r="C12" s="304" t="s">
        <v>8</v>
      </c>
      <c r="D12" s="303" t="s">
        <v>9</v>
      </c>
      <c r="E12" s="305" t="s">
        <v>10</v>
      </c>
      <c r="F12" s="305" t="s">
        <v>11</v>
      </c>
      <c r="G12" s="306"/>
      <c r="H12" s="333" t="s">
        <v>130</v>
      </c>
      <c r="I12" s="333" t="s">
        <v>136</v>
      </c>
      <c r="J12" s="334" t="s">
        <v>137</v>
      </c>
      <c r="K12" s="307"/>
      <c r="L12" s="335" t="s">
        <v>130</v>
      </c>
      <c r="M12" s="311" t="s">
        <v>136</v>
      </c>
      <c r="N12" s="312" t="s">
        <v>128</v>
      </c>
      <c r="O12" s="311"/>
      <c r="P12" s="313" t="s">
        <v>130</v>
      </c>
      <c r="Q12" s="314" t="s">
        <v>136</v>
      </c>
      <c r="R12" s="312" t="s">
        <v>128</v>
      </c>
    </row>
    <row r="13" spans="1:18">
      <c r="A13" s="110">
        <v>1</v>
      </c>
      <c r="B13" s="111" t="s">
        <v>12</v>
      </c>
      <c r="C13" s="112"/>
      <c r="D13" s="113"/>
      <c r="E13" s="112"/>
      <c r="F13" s="162"/>
      <c r="G13" s="114"/>
      <c r="H13" s="242"/>
      <c r="I13" s="242"/>
      <c r="J13" s="242"/>
      <c r="K13"/>
      <c r="L13" s="299"/>
      <c r="M13" s="254"/>
      <c r="N13" s="254"/>
      <c r="O13" s="255"/>
      <c r="P13" s="254"/>
      <c r="Q13" s="254"/>
      <c r="R13" s="256"/>
    </row>
    <row r="14" spans="1:18">
      <c r="A14" s="115">
        <v>1.01</v>
      </c>
      <c r="B14" s="116"/>
      <c r="C14" s="117"/>
      <c r="D14" s="118"/>
      <c r="E14" s="117"/>
      <c r="F14" s="162"/>
      <c r="G14" s="114"/>
      <c r="H14" s="95"/>
      <c r="I14" s="3"/>
      <c r="J14" s="4"/>
      <c r="K14"/>
      <c r="L14" s="95"/>
      <c r="M14" s="298"/>
      <c r="N14" s="4"/>
      <c r="O14" s="2"/>
      <c r="P14" s="5"/>
      <c r="Q14" s="79"/>
      <c r="R14" s="1"/>
    </row>
    <row r="15" spans="1:18">
      <c r="A15" s="115">
        <v>1.02</v>
      </c>
      <c r="B15" s="116"/>
      <c r="C15" s="117"/>
      <c r="D15" s="118"/>
      <c r="E15" s="117"/>
      <c r="F15" s="162"/>
      <c r="G15" s="114"/>
      <c r="H15" s="95"/>
      <c r="I15" s="3"/>
      <c r="J15" s="4"/>
      <c r="K15"/>
      <c r="L15" s="95"/>
      <c r="M15" s="298"/>
      <c r="N15" s="4"/>
      <c r="O15" s="2"/>
      <c r="P15" s="5"/>
      <c r="Q15" s="79"/>
      <c r="R15" s="1"/>
    </row>
    <row r="16" spans="1:18">
      <c r="A16" s="115"/>
      <c r="B16" s="119"/>
      <c r="C16"/>
      <c r="D16"/>
      <c r="E16"/>
      <c r="F16" s="169"/>
      <c r="G16" s="120"/>
      <c r="H16"/>
      <c r="I16"/>
      <c r="J16" s="81"/>
      <c r="K16"/>
      <c r="L16"/>
      <c r="M16"/>
      <c r="N16" s="81"/>
      <c r="O16" s="2"/>
      <c r="P16"/>
      <c r="Q16"/>
      <c r="R16" s="6"/>
    </row>
    <row r="17" spans="1:18">
      <c r="A17" s="115">
        <v>2</v>
      </c>
      <c r="B17" s="121" t="s">
        <v>18</v>
      </c>
      <c r="C17"/>
      <c r="D17"/>
      <c r="E17"/>
      <c r="F17"/>
      <c r="G17" s="114"/>
      <c r="H17"/>
      <c r="I17"/>
      <c r="J17" s="242"/>
      <c r="K17"/>
      <c r="L17"/>
      <c r="M17"/>
      <c r="N17" s="246"/>
      <c r="O17" s="247"/>
      <c r="P17"/>
      <c r="Q17"/>
      <c r="R17" s="248"/>
    </row>
    <row r="18" spans="1:18">
      <c r="A18" s="115">
        <v>2.0099999999999998</v>
      </c>
      <c r="B18" s="116"/>
      <c r="C18" s="117"/>
      <c r="D18" s="118"/>
      <c r="E18" s="117"/>
      <c r="F18" s="162"/>
      <c r="G18" s="114"/>
      <c r="H18" s="84"/>
      <c r="I18" s="3"/>
      <c r="J18" s="4"/>
      <c r="K18"/>
      <c r="L18" s="95"/>
      <c r="M18" s="3"/>
      <c r="N18" s="4"/>
      <c r="O18" s="2"/>
      <c r="P18" s="5"/>
      <c r="Q18" s="3"/>
      <c r="R18" s="1"/>
    </row>
    <row r="19" spans="1:18">
      <c r="A19" s="115"/>
      <c r="B19" s="119"/>
      <c r="C19"/>
      <c r="D19"/>
      <c r="E19"/>
      <c r="F19" s="169"/>
      <c r="G19" s="120"/>
      <c r="H19"/>
      <c r="I19"/>
      <c r="J19" s="81"/>
      <c r="K19"/>
      <c r="L19"/>
      <c r="M19"/>
      <c r="N19" s="4"/>
      <c r="O19" s="2"/>
      <c r="P19"/>
      <c r="Q19"/>
      <c r="R19" s="81"/>
    </row>
    <row r="20" spans="1:18">
      <c r="A20" s="115">
        <v>3</v>
      </c>
      <c r="B20" s="121" t="s">
        <v>21</v>
      </c>
      <c r="C20"/>
      <c r="D20"/>
      <c r="E20"/>
      <c r="F20"/>
      <c r="G20" s="114"/>
      <c r="H20"/>
      <c r="I20"/>
      <c r="J20" s="242"/>
      <c r="K20"/>
      <c r="L20" s="247"/>
      <c r="M20" s="247"/>
      <c r="N20" s="247"/>
      <c r="O20" s="247"/>
      <c r="P20" s="247"/>
      <c r="Q20" s="247"/>
      <c r="R20" s="249"/>
    </row>
    <row r="21" spans="1:18">
      <c r="A21" s="115">
        <v>3.01</v>
      </c>
      <c r="B21" s="116"/>
      <c r="C21" s="117"/>
      <c r="D21" s="118"/>
      <c r="E21" s="117"/>
      <c r="F21" s="162"/>
      <c r="G21" s="114"/>
      <c r="H21" s="84"/>
      <c r="I21" s="3"/>
      <c r="J21" s="4"/>
      <c r="K21"/>
      <c r="L21" s="95"/>
      <c r="M21" s="3"/>
      <c r="N21" s="4"/>
      <c r="O21" s="2"/>
      <c r="P21" s="5"/>
      <c r="Q21" s="3"/>
      <c r="R21" s="4"/>
    </row>
    <row r="22" spans="1:18">
      <c r="A22" s="115">
        <v>3.02</v>
      </c>
      <c r="B22" s="116"/>
      <c r="C22" s="117"/>
      <c r="D22" s="118"/>
      <c r="E22" s="117"/>
      <c r="F22" s="162"/>
      <c r="G22" s="114"/>
      <c r="H22" s="84"/>
      <c r="I22" s="78"/>
      <c r="J22" s="4"/>
      <c r="K22"/>
      <c r="L22" s="95"/>
      <c r="M22" s="3"/>
      <c r="N22" s="4"/>
      <c r="O22" s="2"/>
      <c r="P22" s="5"/>
      <c r="Q22" s="3"/>
      <c r="R22" s="4"/>
    </row>
    <row r="23" spans="1:18">
      <c r="A23" s="115">
        <v>3.03</v>
      </c>
      <c r="B23" s="116"/>
      <c r="C23" s="117"/>
      <c r="D23" s="118"/>
      <c r="E23" s="117"/>
      <c r="F23" s="162"/>
      <c r="G23" s="114"/>
      <c r="H23" s="84"/>
      <c r="I23" s="78"/>
      <c r="J23" s="4"/>
      <c r="K23"/>
      <c r="L23" s="95"/>
      <c r="M23" s="3"/>
      <c r="N23" s="4"/>
      <c r="O23" s="2"/>
      <c r="P23" s="5"/>
      <c r="Q23" s="79"/>
      <c r="R23" s="1"/>
    </row>
    <row r="24" spans="1:18">
      <c r="A24" s="115">
        <v>3.04</v>
      </c>
      <c r="B24" s="116"/>
      <c r="C24" s="117"/>
      <c r="D24" s="118"/>
      <c r="E24" s="117"/>
      <c r="F24" s="162"/>
      <c r="G24" s="114"/>
      <c r="H24" s="84"/>
      <c r="I24" s="78"/>
      <c r="J24" s="4"/>
      <c r="K24"/>
      <c r="L24" s="95"/>
      <c r="M24" s="3"/>
      <c r="N24" s="4"/>
      <c r="O24" s="2"/>
      <c r="P24" s="5"/>
      <c r="Q24" s="79"/>
      <c r="R24" s="1"/>
    </row>
    <row r="25" spans="1:18">
      <c r="A25" s="115">
        <v>3.05</v>
      </c>
      <c r="B25" s="116"/>
      <c r="C25" s="117"/>
      <c r="D25" s="118"/>
      <c r="E25" s="117"/>
      <c r="F25" s="162"/>
      <c r="G25" s="114"/>
      <c r="H25" s="84"/>
      <c r="I25" s="78"/>
      <c r="J25" s="4"/>
      <c r="K25"/>
      <c r="L25" s="95"/>
      <c r="M25" s="3"/>
      <c r="N25" s="4"/>
      <c r="O25" s="2"/>
      <c r="P25" s="5"/>
      <c r="Q25" s="79"/>
      <c r="R25" s="1"/>
    </row>
    <row r="26" spans="1:18">
      <c r="A26" s="115">
        <v>3.06</v>
      </c>
      <c r="B26" s="122"/>
      <c r="C26" s="117"/>
      <c r="D26" s="118"/>
      <c r="E26" s="117"/>
      <c r="F26" s="162"/>
      <c r="G26" s="369"/>
      <c r="H26" s="84"/>
      <c r="I26" s="78"/>
      <c r="J26" s="4"/>
      <c r="K26" s="342"/>
      <c r="L26" s="95"/>
      <c r="M26" s="3"/>
      <c r="N26" s="4"/>
      <c r="O26" s="2"/>
      <c r="P26" s="5"/>
      <c r="Q26" s="79"/>
      <c r="R26" s="1"/>
    </row>
    <row r="27" spans="1:18">
      <c r="A27" s="115">
        <v>3.07</v>
      </c>
      <c r="B27" s="123"/>
      <c r="C27" s="117"/>
      <c r="D27" s="118"/>
      <c r="E27" s="117"/>
      <c r="F27" s="162"/>
      <c r="G27" s="369"/>
      <c r="H27" s="84"/>
      <c r="I27" s="78"/>
      <c r="J27" s="4"/>
      <c r="K27" s="342"/>
      <c r="L27" s="95"/>
      <c r="M27" s="3"/>
      <c r="N27" s="4"/>
      <c r="O27" s="2"/>
      <c r="P27" s="5"/>
      <c r="Q27" s="79"/>
      <c r="R27" s="1"/>
    </row>
    <row r="28" spans="1:18">
      <c r="A28" s="115">
        <v>3.08</v>
      </c>
      <c r="B28" s="116"/>
      <c r="C28" s="117"/>
      <c r="D28" s="118"/>
      <c r="E28" s="117"/>
      <c r="F28" s="162"/>
      <c r="G28" s="369"/>
      <c r="H28" s="84"/>
      <c r="I28" s="78"/>
      <c r="J28" s="4"/>
      <c r="K28" s="342"/>
      <c r="L28" s="95"/>
      <c r="M28" s="3"/>
      <c r="N28" s="4"/>
      <c r="O28" s="2"/>
      <c r="P28" s="5"/>
      <c r="Q28" s="79"/>
      <c r="R28" s="1"/>
    </row>
    <row r="29" spans="1:18">
      <c r="A29" s="115">
        <v>3.09</v>
      </c>
      <c r="B29" s="116"/>
      <c r="C29" s="117"/>
      <c r="D29" s="118"/>
      <c r="E29" s="117"/>
      <c r="F29" s="162"/>
      <c r="G29" s="369"/>
      <c r="H29" s="84"/>
      <c r="I29" s="78"/>
      <c r="J29" s="4"/>
      <c r="K29" s="342"/>
      <c r="L29" s="95"/>
      <c r="M29" s="3"/>
      <c r="N29" s="4"/>
      <c r="O29" s="2"/>
      <c r="P29" s="5"/>
      <c r="Q29" s="79"/>
      <c r="R29" s="1"/>
    </row>
    <row r="30" spans="1:18">
      <c r="A30" s="115">
        <v>3.1</v>
      </c>
      <c r="B30" s="116"/>
      <c r="C30" s="117"/>
      <c r="D30" s="118"/>
      <c r="E30" s="117"/>
      <c r="F30" s="162"/>
      <c r="G30" s="369"/>
      <c r="H30" s="84"/>
      <c r="I30" s="78"/>
      <c r="J30" s="4"/>
      <c r="K30" s="342"/>
      <c r="L30" s="95"/>
      <c r="M30" s="3"/>
      <c r="N30" s="4"/>
      <c r="O30" s="2"/>
      <c r="P30" s="5"/>
      <c r="Q30" s="79"/>
      <c r="R30" s="1"/>
    </row>
    <row r="31" spans="1:18">
      <c r="A31" s="115">
        <v>3.11</v>
      </c>
      <c r="B31" s="116"/>
      <c r="C31" s="117"/>
      <c r="D31" s="118"/>
      <c r="E31" s="117"/>
      <c r="F31" s="162"/>
      <c r="G31" s="369"/>
      <c r="H31" s="84"/>
      <c r="I31" s="78"/>
      <c r="J31" s="4"/>
      <c r="K31" s="342"/>
      <c r="L31" s="95"/>
      <c r="M31" s="3"/>
      <c r="N31" s="4"/>
      <c r="O31" s="2"/>
      <c r="P31" s="5"/>
      <c r="Q31" s="79"/>
      <c r="R31" s="1"/>
    </row>
    <row r="32" spans="1:18">
      <c r="A32" s="115">
        <v>3.12</v>
      </c>
      <c r="B32" s="116"/>
      <c r="C32" s="117"/>
      <c r="D32" s="118"/>
      <c r="E32" s="117"/>
      <c r="F32" s="162"/>
      <c r="G32" s="369"/>
      <c r="H32" s="84"/>
      <c r="I32" s="78"/>
      <c r="J32" s="4"/>
      <c r="K32" s="342"/>
      <c r="L32" s="95"/>
      <c r="M32" s="3"/>
      <c r="N32" s="4"/>
      <c r="O32" s="2"/>
      <c r="P32" s="5"/>
      <c r="Q32" s="79"/>
      <c r="R32" s="1"/>
    </row>
    <row r="33" spans="1:18">
      <c r="A33" s="115">
        <v>3.13</v>
      </c>
      <c r="B33" s="116"/>
      <c r="C33" s="117"/>
      <c r="D33" s="118"/>
      <c r="E33" s="117"/>
      <c r="F33" s="162"/>
      <c r="G33" s="369"/>
      <c r="H33" s="84"/>
      <c r="I33" s="78"/>
      <c r="J33" s="4"/>
      <c r="K33" s="342"/>
      <c r="L33" s="95"/>
      <c r="M33" s="3"/>
      <c r="N33" s="4"/>
      <c r="O33" s="2"/>
      <c r="P33" s="5"/>
      <c r="Q33" s="79"/>
      <c r="R33" s="1"/>
    </row>
    <row r="34" spans="1:18">
      <c r="A34" s="124">
        <v>3.14</v>
      </c>
      <c r="B34" s="116"/>
      <c r="C34" s="117"/>
      <c r="D34" s="118"/>
      <c r="E34" s="117"/>
      <c r="F34" s="162"/>
      <c r="G34" s="369"/>
      <c r="H34" s="84"/>
      <c r="I34" s="78"/>
      <c r="J34" s="4"/>
      <c r="K34" s="342"/>
      <c r="L34" s="95"/>
      <c r="M34" s="3"/>
      <c r="N34" s="4"/>
      <c r="O34" s="2"/>
      <c r="P34" s="5"/>
      <c r="Q34" s="79"/>
      <c r="R34" s="1"/>
    </row>
    <row r="35" spans="1:18">
      <c r="A35" s="115"/>
      <c r="B35" s="119"/>
      <c r="C35" s="342"/>
      <c r="D35" s="342"/>
      <c r="E35" s="342"/>
      <c r="F35" s="253"/>
      <c r="G35" s="371"/>
      <c r="H35" s="342"/>
      <c r="I35" s="342"/>
      <c r="J35" s="81"/>
      <c r="K35" s="342"/>
      <c r="L35" s="342"/>
      <c r="M35" s="342"/>
      <c r="N35" s="81"/>
      <c r="O35" s="2"/>
      <c r="P35" s="5"/>
      <c r="Q35" s="372"/>
      <c r="R35" s="6"/>
    </row>
    <row r="36" spans="1:18">
      <c r="A36" s="115">
        <v>4</v>
      </c>
      <c r="B36" s="121" t="s">
        <v>38</v>
      </c>
      <c r="C36" s="342"/>
      <c r="D36" s="342"/>
      <c r="E36" s="342"/>
      <c r="F36" s="342"/>
      <c r="G36" s="369"/>
      <c r="H36" s="373"/>
      <c r="I36" s="373"/>
      <c r="J36" s="373"/>
      <c r="K36" s="342"/>
      <c r="L36" s="342"/>
      <c r="M36" s="342"/>
      <c r="N36" s="374"/>
      <c r="O36" s="375"/>
      <c r="P36" s="374"/>
      <c r="Q36" s="374"/>
      <c r="R36" s="376"/>
    </row>
    <row r="37" spans="1:18">
      <c r="A37" s="115">
        <v>4.01</v>
      </c>
      <c r="B37" s="125"/>
      <c r="C37" s="117"/>
      <c r="D37" s="118"/>
      <c r="E37" s="117"/>
      <c r="F37" s="162"/>
      <c r="G37" s="369"/>
      <c r="H37" s="362"/>
      <c r="I37" s="356"/>
      <c r="J37" s="363"/>
      <c r="K37" s="370"/>
      <c r="L37" s="364"/>
      <c r="M37" s="356"/>
      <c r="N37" s="363"/>
      <c r="O37" s="365"/>
      <c r="P37" s="366"/>
      <c r="Q37" s="367"/>
      <c r="R37" s="368"/>
    </row>
    <row r="38" spans="1:18">
      <c r="A38" s="115">
        <v>4.0199999999999996</v>
      </c>
      <c r="B38" s="116"/>
      <c r="C38" s="117"/>
      <c r="D38" s="118"/>
      <c r="E38" s="117"/>
      <c r="F38" s="162"/>
      <c r="G38" s="369"/>
      <c r="H38" s="84"/>
      <c r="I38" s="78"/>
      <c r="J38" s="4"/>
      <c r="K38" s="342"/>
      <c r="L38" s="95"/>
      <c r="M38" s="3"/>
      <c r="N38" s="4"/>
      <c r="O38" s="2"/>
      <c r="P38" s="5"/>
      <c r="Q38" s="79"/>
      <c r="R38" s="1"/>
    </row>
    <row r="39" spans="1:18">
      <c r="A39" s="115">
        <v>4.03</v>
      </c>
      <c r="B39" s="116"/>
      <c r="C39" s="117"/>
      <c r="D39" s="118"/>
      <c r="E39" s="117"/>
      <c r="F39" s="162"/>
      <c r="G39" s="369"/>
      <c r="H39" s="84"/>
      <c r="I39" s="78"/>
      <c r="J39" s="4"/>
      <c r="K39" s="342"/>
      <c r="L39" s="95"/>
      <c r="M39" s="3"/>
      <c r="N39" s="4"/>
      <c r="O39" s="2"/>
      <c r="P39" s="5"/>
      <c r="Q39" s="79"/>
      <c r="R39" s="1"/>
    </row>
    <row r="40" spans="1:18">
      <c r="A40" s="115">
        <v>4.04</v>
      </c>
      <c r="B40" s="116"/>
      <c r="C40" s="117"/>
      <c r="D40" s="118"/>
      <c r="E40" s="117"/>
      <c r="F40" s="162"/>
      <c r="G40" s="369"/>
      <c r="H40" s="84"/>
      <c r="I40" s="78"/>
      <c r="J40" s="4"/>
      <c r="K40" s="342"/>
      <c r="L40" s="95"/>
      <c r="M40" s="3"/>
      <c r="N40" s="4"/>
      <c r="O40" s="2"/>
      <c r="P40" s="5"/>
      <c r="Q40" s="79"/>
      <c r="R40" s="1"/>
    </row>
    <row r="41" spans="1:18" ht="11.1" customHeight="1">
      <c r="A41" s="269"/>
      <c r="B41" s="268"/>
      <c r="C41" s="342"/>
      <c r="D41" s="342"/>
      <c r="E41" s="342"/>
      <c r="F41" s="359"/>
      <c r="G41" s="377"/>
      <c r="H41" s="378"/>
      <c r="I41" s="379"/>
      <c r="J41" s="360"/>
      <c r="K41" s="379"/>
      <c r="L41" s="379"/>
      <c r="M41" s="379"/>
      <c r="N41" s="360"/>
      <c r="O41" s="361"/>
      <c r="P41" s="379"/>
      <c r="Q41" s="379"/>
      <c r="R41" s="360"/>
    </row>
    <row r="42" spans="1:18">
      <c r="A42" s="115">
        <v>5</v>
      </c>
      <c r="B42" s="121" t="s">
        <v>43</v>
      </c>
      <c r="C42" s="342"/>
      <c r="D42" s="342"/>
      <c r="E42" s="342"/>
      <c r="F42" s="380"/>
      <c r="G42" s="373"/>
      <c r="H42" s="381"/>
      <c r="I42" s="373"/>
      <c r="J42" s="373"/>
      <c r="K42" s="342"/>
      <c r="L42" s="342"/>
      <c r="M42" s="342"/>
      <c r="N42" s="375"/>
      <c r="O42" s="375"/>
      <c r="P42" s="342"/>
      <c r="Q42" s="342"/>
      <c r="R42" s="382"/>
    </row>
    <row r="43" spans="1:18">
      <c r="A43" s="115">
        <v>5.01</v>
      </c>
      <c r="B43" s="125"/>
      <c r="C43" s="117"/>
      <c r="D43" s="118"/>
      <c r="E43" s="117"/>
      <c r="F43" s="162"/>
      <c r="G43" s="369"/>
      <c r="H43" s="84"/>
      <c r="I43" s="3"/>
      <c r="J43" s="4"/>
      <c r="K43" s="342"/>
      <c r="L43" s="95"/>
      <c r="M43" s="383"/>
      <c r="N43" s="4"/>
      <c r="O43" s="240"/>
      <c r="P43" s="5"/>
      <c r="Q43" s="3"/>
      <c r="R43" s="4"/>
    </row>
    <row r="44" spans="1:18">
      <c r="A44" s="115"/>
      <c r="B44" s="119"/>
      <c r="C44" s="342"/>
      <c r="D44" s="342"/>
      <c r="E44" s="342"/>
      <c r="F44" s="253"/>
      <c r="G44" s="371"/>
      <c r="H44" s="342"/>
      <c r="I44" s="342"/>
      <c r="J44" s="81"/>
      <c r="K44" s="342"/>
      <c r="L44" s="342"/>
      <c r="M44" s="342"/>
      <c r="N44" s="81"/>
      <c r="O44" s="2"/>
      <c r="P44" s="342"/>
      <c r="Q44" s="342"/>
      <c r="R44" s="6"/>
    </row>
    <row r="45" spans="1:18">
      <c r="A45" s="115">
        <v>6</v>
      </c>
      <c r="B45" s="121" t="s">
        <v>46</v>
      </c>
      <c r="C45" s="342"/>
      <c r="D45" s="342"/>
      <c r="E45" s="342"/>
      <c r="F45" s="342"/>
      <c r="G45" s="369"/>
      <c r="H45" s="373"/>
      <c r="I45" s="373"/>
      <c r="J45" s="373"/>
      <c r="K45" s="342"/>
      <c r="L45" s="373"/>
      <c r="M45" s="373"/>
      <c r="N45" s="374"/>
      <c r="O45" s="375"/>
      <c r="P45" s="342"/>
      <c r="Q45" s="342"/>
      <c r="R45" s="376"/>
    </row>
    <row r="46" spans="1:18">
      <c r="A46" s="115">
        <v>6.01</v>
      </c>
      <c r="B46" s="116"/>
      <c r="C46" s="117"/>
      <c r="D46" s="118"/>
      <c r="E46" s="117"/>
      <c r="F46" s="162"/>
      <c r="G46" s="369"/>
      <c r="H46" s="84"/>
      <c r="I46" s="3"/>
      <c r="J46" s="4"/>
      <c r="K46" s="342"/>
      <c r="L46" s="95"/>
      <c r="M46" s="356"/>
      <c r="N46" s="4"/>
      <c r="O46" s="2"/>
      <c r="P46" s="5"/>
      <c r="Q46" s="3"/>
      <c r="R46" s="1"/>
    </row>
    <row r="47" spans="1:18">
      <c r="A47" s="115"/>
      <c r="B47" s="119"/>
      <c r="C47" s="342"/>
      <c r="D47" s="342"/>
      <c r="E47" s="342"/>
      <c r="F47" s="253"/>
      <c r="G47" s="371"/>
      <c r="H47" s="342"/>
      <c r="I47" s="342"/>
      <c r="J47" s="81"/>
      <c r="K47" s="342"/>
      <c r="L47" s="342"/>
      <c r="M47" s="342"/>
      <c r="N47" s="81"/>
      <c r="O47" s="2"/>
      <c r="P47" s="342"/>
      <c r="Q47" s="342"/>
      <c r="R47" s="6"/>
    </row>
    <row r="48" spans="1:18">
      <c r="A48" s="115">
        <v>7</v>
      </c>
      <c r="B48" s="121" t="s">
        <v>49</v>
      </c>
      <c r="C48" s="342"/>
      <c r="D48" s="342"/>
      <c r="E48" s="342"/>
      <c r="F48" s="342"/>
      <c r="G48" s="369"/>
      <c r="H48" s="373"/>
      <c r="I48" s="373"/>
      <c r="J48" s="373"/>
      <c r="K48" s="342"/>
      <c r="L48" s="373"/>
      <c r="M48" s="373"/>
      <c r="N48" s="374"/>
      <c r="O48" s="375"/>
      <c r="P48" s="342"/>
      <c r="Q48" s="342"/>
      <c r="R48" s="376"/>
    </row>
    <row r="49" spans="1:18">
      <c r="A49" s="115">
        <v>7.01</v>
      </c>
      <c r="B49" s="116"/>
      <c r="C49" s="117"/>
      <c r="D49" s="118"/>
      <c r="E49" s="117"/>
      <c r="F49" s="162"/>
      <c r="G49" s="114"/>
      <c r="H49" s="84"/>
      <c r="I49" s="356"/>
      <c r="J49" s="4"/>
      <c r="K49"/>
      <c r="L49" s="95"/>
      <c r="M49" s="356"/>
      <c r="N49" s="4"/>
      <c r="O49" s="2"/>
      <c r="P49" s="5"/>
      <c r="Q49" s="3"/>
      <c r="R49" s="1"/>
    </row>
    <row r="50" spans="1:18">
      <c r="A50" s="115">
        <v>7.02</v>
      </c>
      <c r="B50" s="116"/>
      <c r="C50" s="117"/>
      <c r="D50" s="118"/>
      <c r="E50" s="117"/>
      <c r="F50" s="162"/>
      <c r="G50" s="114"/>
      <c r="H50" s="84"/>
      <c r="I50" s="356"/>
      <c r="J50" s="4"/>
      <c r="K50"/>
      <c r="L50" s="95"/>
      <c r="M50" s="356"/>
      <c r="N50" s="4"/>
      <c r="O50" s="2"/>
      <c r="P50" s="5"/>
      <c r="Q50" s="79"/>
      <c r="R50" s="1"/>
    </row>
    <row r="51" spans="1:18">
      <c r="A51" s="115">
        <v>7.03</v>
      </c>
      <c r="B51" s="116"/>
      <c r="C51" s="117"/>
      <c r="D51" s="118"/>
      <c r="E51" s="117"/>
      <c r="F51" s="162"/>
      <c r="G51" s="114"/>
      <c r="H51" s="84"/>
      <c r="I51" s="356"/>
      <c r="J51" s="4"/>
      <c r="K51"/>
      <c r="L51" s="95"/>
      <c r="M51" s="356"/>
      <c r="N51" s="4"/>
      <c r="O51" s="2"/>
      <c r="P51" s="5"/>
      <c r="Q51" s="79"/>
      <c r="R51" s="1"/>
    </row>
    <row r="52" spans="1:18">
      <c r="A52" s="115"/>
      <c r="B52" s="119"/>
      <c r="C52"/>
      <c r="D52"/>
      <c r="E52"/>
      <c r="F52" s="253"/>
      <c r="G52" s="120"/>
      <c r="H52"/>
      <c r="I52"/>
      <c r="J52" s="81"/>
      <c r="K52"/>
      <c r="L52"/>
      <c r="M52"/>
      <c r="N52" s="81"/>
      <c r="O52" s="2"/>
      <c r="P52"/>
      <c r="Q52"/>
      <c r="R52" s="6"/>
    </row>
    <row r="53" spans="1:18">
      <c r="A53" s="115">
        <v>8</v>
      </c>
      <c r="B53" s="121" t="s">
        <v>53</v>
      </c>
      <c r="C53"/>
      <c r="D53"/>
      <c r="E53"/>
      <c r="F53"/>
      <c r="G53" s="114"/>
      <c r="H53" s="242"/>
      <c r="I53" s="242"/>
      <c r="J53" s="242"/>
      <c r="K53"/>
      <c r="L53" s="242"/>
      <c r="M53" s="242"/>
      <c r="N53" s="246"/>
      <c r="O53" s="247"/>
      <c r="P53" s="242"/>
      <c r="Q53" s="242"/>
      <c r="R53" s="248"/>
    </row>
    <row r="54" spans="1:18">
      <c r="A54" s="115">
        <v>8.01</v>
      </c>
      <c r="B54" s="116"/>
      <c r="C54" s="117"/>
      <c r="D54" s="118"/>
      <c r="E54" s="117"/>
      <c r="F54" s="162"/>
      <c r="G54" s="114"/>
      <c r="H54" s="84"/>
      <c r="I54" s="78"/>
      <c r="J54" s="4"/>
      <c r="K54"/>
      <c r="L54" s="95"/>
      <c r="M54" s="78"/>
      <c r="N54" s="4"/>
      <c r="O54" s="2"/>
      <c r="P54" s="5"/>
      <c r="Q54" s="3"/>
      <c r="R54" s="1"/>
    </row>
    <row r="55" spans="1:18">
      <c r="A55" s="115">
        <v>8.02</v>
      </c>
      <c r="B55" s="116"/>
      <c r="C55" s="117"/>
      <c r="D55" s="118"/>
      <c r="E55" s="117"/>
      <c r="F55" s="162"/>
      <c r="G55" s="114"/>
      <c r="H55" s="84"/>
      <c r="I55" s="78"/>
      <c r="J55" s="4"/>
      <c r="K55"/>
      <c r="L55" s="95"/>
      <c r="M55" s="78"/>
      <c r="N55" s="4"/>
      <c r="O55" s="2"/>
      <c r="P55" s="5"/>
      <c r="Q55" s="79"/>
      <c r="R55" s="1"/>
    </row>
    <row r="56" spans="1:18">
      <c r="A56" s="124">
        <v>8.0399999999999991</v>
      </c>
      <c r="B56" s="116"/>
      <c r="C56" s="117"/>
      <c r="D56" s="118"/>
      <c r="E56" s="117"/>
      <c r="F56" s="162"/>
      <c r="G56" s="114"/>
      <c r="H56" s="84"/>
      <c r="I56" s="78"/>
      <c r="J56" s="4"/>
      <c r="K56"/>
      <c r="L56" s="95"/>
      <c r="M56" s="78"/>
      <c r="N56" s="4"/>
      <c r="O56" s="2"/>
      <c r="P56" s="5"/>
      <c r="Q56" s="79"/>
      <c r="R56" s="1"/>
    </row>
    <row r="57" spans="1:18">
      <c r="A57" s="115">
        <v>8.07</v>
      </c>
      <c r="B57" s="125"/>
      <c r="C57" s="117"/>
      <c r="D57" s="118"/>
      <c r="E57" s="117"/>
      <c r="F57" s="162"/>
      <c r="G57" s="114"/>
      <c r="H57" s="84"/>
      <c r="I57" s="78"/>
      <c r="J57" s="4"/>
      <c r="K57"/>
      <c r="L57" s="95"/>
      <c r="M57" s="78"/>
      <c r="N57" s="4"/>
      <c r="O57" s="2"/>
      <c r="P57" s="5"/>
      <c r="Q57" s="79"/>
      <c r="R57" s="1"/>
    </row>
    <row r="58" spans="1:18">
      <c r="A58" s="115"/>
      <c r="B58" s="119"/>
      <c r="C58"/>
      <c r="D58"/>
      <c r="E58"/>
      <c r="F58" s="253"/>
      <c r="G58" s="120"/>
      <c r="H58"/>
      <c r="I58"/>
      <c r="J58" s="81"/>
      <c r="K58"/>
      <c r="L58"/>
      <c r="M58"/>
      <c r="N58" s="81"/>
      <c r="O58" s="2"/>
      <c r="P58"/>
      <c r="Q58"/>
      <c r="R58" s="6"/>
    </row>
    <row r="59" spans="1:18">
      <c r="A59" s="115">
        <v>9</v>
      </c>
      <c r="B59" s="121" t="s">
        <v>59</v>
      </c>
      <c r="C59"/>
      <c r="D59"/>
      <c r="E59"/>
      <c r="F59"/>
      <c r="G59" s="114"/>
      <c r="H59" s="242"/>
      <c r="I59" s="242"/>
      <c r="J59" s="242"/>
      <c r="K59"/>
      <c r="L59" s="242"/>
      <c r="M59" s="242"/>
      <c r="N59" s="246"/>
      <c r="O59" s="247"/>
      <c r="P59" s="242"/>
      <c r="Q59" s="242"/>
      <c r="R59" s="248"/>
    </row>
    <row r="60" spans="1:18">
      <c r="A60" s="115">
        <v>9.01</v>
      </c>
      <c r="B60" s="116"/>
      <c r="C60" s="126"/>
      <c r="D60" s="118"/>
      <c r="E60" s="126"/>
      <c r="F60" s="170"/>
      <c r="G60" s="114"/>
      <c r="H60" s="84"/>
      <c r="I60" s="78"/>
      <c r="J60" s="4"/>
      <c r="K60"/>
      <c r="L60" s="95"/>
      <c r="M60" s="78"/>
      <c r="N60" s="4"/>
      <c r="O60" s="2"/>
      <c r="P60" s="5"/>
      <c r="Q60" s="3"/>
      <c r="R60" s="1"/>
    </row>
    <row r="61" spans="1:18">
      <c r="A61" s="115">
        <v>9.02</v>
      </c>
      <c r="B61" s="116"/>
      <c r="C61" s="126"/>
      <c r="D61" s="118"/>
      <c r="E61" s="126"/>
      <c r="F61" s="170"/>
      <c r="G61" s="114"/>
      <c r="H61" s="84"/>
      <c r="I61" s="78"/>
      <c r="J61" s="4"/>
      <c r="K61"/>
      <c r="L61" s="95"/>
      <c r="M61" s="78"/>
      <c r="N61" s="4"/>
      <c r="O61" s="2"/>
      <c r="P61" s="5"/>
      <c r="Q61" s="79"/>
      <c r="R61" s="1"/>
    </row>
    <row r="62" spans="1:18">
      <c r="A62" s="115">
        <v>9.0299999999999994</v>
      </c>
      <c r="B62" s="116"/>
      <c r="C62" s="126"/>
      <c r="D62" s="118"/>
      <c r="E62" s="126"/>
      <c r="F62" s="170"/>
      <c r="G62" s="114"/>
      <c r="H62" s="84"/>
      <c r="I62" s="78"/>
      <c r="J62" s="4"/>
      <c r="K62"/>
      <c r="L62" s="95"/>
      <c r="M62" s="78"/>
      <c r="N62" s="4"/>
      <c r="O62" s="2"/>
      <c r="P62" s="5"/>
      <c r="Q62" s="79"/>
      <c r="R62" s="1"/>
    </row>
    <row r="63" spans="1:18">
      <c r="A63" s="115">
        <v>9.0399999999999991</v>
      </c>
      <c r="B63" s="116"/>
      <c r="C63" s="117"/>
      <c r="D63" s="118"/>
      <c r="E63" s="117"/>
      <c r="F63" s="170"/>
      <c r="G63" s="114"/>
      <c r="H63" s="84"/>
      <c r="I63" s="78"/>
      <c r="J63" s="4"/>
      <c r="K63"/>
      <c r="L63" s="95"/>
      <c r="M63" s="78"/>
      <c r="N63" s="4"/>
      <c r="O63" s="2"/>
      <c r="P63" s="5"/>
      <c r="Q63" s="79"/>
      <c r="R63" s="1"/>
    </row>
    <row r="64" spans="1:18">
      <c r="A64" s="115"/>
      <c r="B64" s="268"/>
      <c r="C64"/>
      <c r="D64"/>
      <c r="E64"/>
      <c r="F64" s="253"/>
      <c r="G64" s="120"/>
      <c r="H64"/>
      <c r="I64"/>
      <c r="J64" s="81"/>
      <c r="K64"/>
      <c r="L64"/>
      <c r="M64"/>
      <c r="N64" s="81"/>
      <c r="O64" s="2"/>
      <c r="P64"/>
      <c r="Q64"/>
      <c r="R64" s="6"/>
    </row>
    <row r="65" spans="1:18">
      <c r="A65" s="115">
        <v>10</v>
      </c>
      <c r="B65" s="121" t="s">
        <v>64</v>
      </c>
      <c r="C65" s="329"/>
      <c r="D65"/>
      <c r="E65"/>
      <c r="F65"/>
      <c r="G65" s="114"/>
      <c r="H65" s="242"/>
      <c r="I65" s="242"/>
      <c r="J65" s="242"/>
      <c r="K65"/>
      <c r="L65" s="242"/>
      <c r="M65" s="242"/>
      <c r="N65" s="246"/>
      <c r="O65" s="250"/>
      <c r="P65"/>
      <c r="Q65"/>
      <c r="R65" s="248"/>
    </row>
    <row r="66" spans="1:18">
      <c r="A66" s="115">
        <v>10.01</v>
      </c>
      <c r="B66" s="116"/>
      <c r="C66" s="117"/>
      <c r="D66" s="118"/>
      <c r="E66" s="117"/>
      <c r="F66" s="170"/>
      <c r="G66" s="114"/>
      <c r="H66" s="84"/>
      <c r="I66" s="3"/>
      <c r="J66" s="4"/>
      <c r="K66"/>
      <c r="L66" s="95"/>
      <c r="M66" s="3"/>
      <c r="N66" s="4"/>
      <c r="O66" s="2"/>
      <c r="P66" s="5"/>
      <c r="Q66" s="3"/>
      <c r="R66" s="1"/>
    </row>
    <row r="67" spans="1:18">
      <c r="A67" s="115">
        <v>10.02</v>
      </c>
      <c r="B67" s="116"/>
      <c r="C67" s="117"/>
      <c r="D67" s="118"/>
      <c r="E67" s="117"/>
      <c r="F67" s="170"/>
      <c r="G67" s="114"/>
      <c r="H67" s="84"/>
      <c r="I67" s="3"/>
      <c r="J67" s="4"/>
      <c r="K67"/>
      <c r="L67" s="95"/>
      <c r="M67" s="3"/>
      <c r="N67" s="4"/>
      <c r="O67" s="2"/>
      <c r="P67" s="5"/>
      <c r="Q67" s="79"/>
      <c r="R67" s="1"/>
    </row>
    <row r="68" spans="1:18">
      <c r="A68" s="115">
        <v>10.029999999999999</v>
      </c>
      <c r="B68" s="116"/>
      <c r="C68" s="117"/>
      <c r="D68" s="118"/>
      <c r="E68" s="117"/>
      <c r="F68" s="170"/>
      <c r="G68" s="114"/>
      <c r="H68" s="84"/>
      <c r="I68" s="3"/>
      <c r="J68" s="4"/>
      <c r="K68"/>
      <c r="L68" s="95"/>
      <c r="M68" s="3"/>
      <c r="N68" s="4"/>
      <c r="O68" s="2"/>
      <c r="P68" s="5"/>
      <c r="Q68" s="79"/>
      <c r="R68" s="1"/>
    </row>
    <row r="69" spans="1:18">
      <c r="A69" s="115">
        <v>10.039999999999999</v>
      </c>
      <c r="B69" s="116"/>
      <c r="C69" s="117"/>
      <c r="D69" s="118"/>
      <c r="E69" s="117"/>
      <c r="F69" s="170"/>
      <c r="G69" s="114"/>
      <c r="H69" s="84"/>
      <c r="I69" s="3"/>
      <c r="J69" s="4"/>
      <c r="K69"/>
      <c r="L69" s="95"/>
      <c r="M69" s="3"/>
      <c r="N69" s="4"/>
      <c r="O69" s="2"/>
      <c r="P69" s="5"/>
      <c r="Q69" s="79"/>
      <c r="R69" s="1"/>
    </row>
    <row r="70" spans="1:18">
      <c r="A70" s="115">
        <v>10.050000000000001</v>
      </c>
      <c r="B70" s="116"/>
      <c r="C70" s="117"/>
      <c r="D70" s="118"/>
      <c r="E70" s="117"/>
      <c r="F70" s="170"/>
      <c r="G70" s="114"/>
      <c r="H70" s="84"/>
      <c r="I70" s="3"/>
      <c r="J70" s="4"/>
      <c r="K70"/>
      <c r="L70" s="95"/>
      <c r="M70" s="3"/>
      <c r="N70" s="4"/>
      <c r="O70" s="2"/>
      <c r="P70" s="5"/>
      <c r="Q70" s="79"/>
      <c r="R70" s="1"/>
    </row>
    <row r="71" spans="1:18">
      <c r="A71" s="115">
        <v>10.06</v>
      </c>
      <c r="B71" s="116"/>
      <c r="C71" s="117"/>
      <c r="D71" s="118"/>
      <c r="E71" s="117"/>
      <c r="F71" s="170"/>
      <c r="G71" s="114"/>
      <c r="H71" s="84"/>
      <c r="I71" s="3"/>
      <c r="J71" s="4"/>
      <c r="K71"/>
      <c r="L71" s="95"/>
      <c r="M71" s="3"/>
      <c r="N71" s="4"/>
      <c r="O71" s="2"/>
      <c r="P71" s="5"/>
      <c r="Q71" s="79"/>
      <c r="R71" s="1"/>
    </row>
    <row r="72" spans="1:18">
      <c r="A72" s="115">
        <v>10.07</v>
      </c>
      <c r="B72" s="116"/>
      <c r="C72" s="117"/>
      <c r="D72" s="118"/>
      <c r="E72" s="117"/>
      <c r="F72" s="170"/>
      <c r="G72" s="114"/>
      <c r="H72" s="84"/>
      <c r="I72" s="3"/>
      <c r="J72" s="4"/>
      <c r="K72"/>
      <c r="L72" s="95"/>
      <c r="M72" s="3"/>
      <c r="N72" s="4"/>
      <c r="O72" s="2"/>
      <c r="P72" s="5"/>
      <c r="Q72" s="79"/>
      <c r="R72" s="1"/>
    </row>
    <row r="73" spans="1:18">
      <c r="A73" s="115">
        <v>10.09</v>
      </c>
      <c r="B73" s="116"/>
      <c r="C73" s="117"/>
      <c r="D73" s="118"/>
      <c r="E73" s="117"/>
      <c r="F73" s="170"/>
      <c r="G73" s="114"/>
      <c r="H73" s="84"/>
      <c r="I73" s="3"/>
      <c r="J73" s="4"/>
      <c r="K73"/>
      <c r="L73" s="95"/>
      <c r="M73" s="3"/>
      <c r="N73" s="4"/>
      <c r="O73" s="2"/>
      <c r="P73" s="5"/>
      <c r="Q73" s="79"/>
      <c r="R73" s="1"/>
    </row>
    <row r="74" spans="1:18">
      <c r="A74" s="115"/>
      <c r="B74" s="119"/>
      <c r="C74"/>
      <c r="D74"/>
      <c r="E74"/>
      <c r="F74" s="253"/>
      <c r="G74" s="120"/>
      <c r="H74"/>
      <c r="I74"/>
      <c r="J74" s="6"/>
      <c r="K74"/>
      <c r="L74"/>
      <c r="M74"/>
      <c r="N74" s="6"/>
      <c r="O74" s="2"/>
      <c r="P74"/>
      <c r="Q74"/>
      <c r="R74" s="6"/>
    </row>
    <row r="75" spans="1:18" s="273" customFormat="1" ht="16.5">
      <c r="A75" s="115">
        <v>11</v>
      </c>
      <c r="B75" s="121" t="s">
        <v>73</v>
      </c>
      <c r="C75" s="274"/>
      <c r="D75" s="274"/>
      <c r="E75" s="274"/>
      <c r="F75" s="274"/>
      <c r="G75" s="114"/>
      <c r="H75" s="274"/>
      <c r="I75" s="274"/>
      <c r="J75" s="7"/>
      <c r="K75" s="274"/>
      <c r="L75" s="242"/>
      <c r="M75" s="242"/>
      <c r="N75" s="7"/>
      <c r="O75" s="2"/>
      <c r="P75" s="274"/>
      <c r="Q75" s="274"/>
      <c r="R75" s="8"/>
    </row>
    <row r="76" spans="1:18" s="273" customFormat="1" ht="14.1" customHeight="1">
      <c r="A76" s="115">
        <v>11.01</v>
      </c>
      <c r="B76" s="116"/>
      <c r="C76" s="117"/>
      <c r="D76" s="118"/>
      <c r="E76" s="117"/>
      <c r="F76" s="162"/>
      <c r="G76" s="114"/>
      <c r="H76" s="84"/>
      <c r="I76" s="3"/>
      <c r="J76" s="4"/>
      <c r="K76" s="274"/>
      <c r="L76" s="95"/>
      <c r="M76" s="3"/>
      <c r="N76" s="4"/>
      <c r="O76" s="2"/>
      <c r="P76" s="5"/>
      <c r="Q76" s="3"/>
      <c r="R76" s="4"/>
    </row>
    <row r="77" spans="1:18" s="273" customFormat="1" ht="14.1" customHeight="1">
      <c r="A77" s="115">
        <v>11.02</v>
      </c>
      <c r="B77" s="116"/>
      <c r="C77" s="117"/>
      <c r="D77" s="118"/>
      <c r="E77" s="117"/>
      <c r="F77" s="162"/>
      <c r="G77" s="114"/>
      <c r="H77" s="84"/>
      <c r="I77" s="3"/>
      <c r="J77" s="4"/>
      <c r="K77" s="274"/>
      <c r="L77" s="95"/>
      <c r="M77" s="3"/>
      <c r="N77" s="4"/>
      <c r="O77" s="2"/>
      <c r="P77" s="5"/>
      <c r="Q77" s="79"/>
      <c r="R77" s="1"/>
    </row>
    <row r="78" spans="1:18" s="273" customFormat="1" ht="14.1" customHeight="1">
      <c r="A78" s="115">
        <v>11.03</v>
      </c>
      <c r="B78" s="116"/>
      <c r="C78" s="117"/>
      <c r="D78" s="118"/>
      <c r="E78" s="117"/>
      <c r="F78" s="162"/>
      <c r="G78" s="114"/>
      <c r="H78" s="84"/>
      <c r="I78" s="3"/>
      <c r="J78" s="4"/>
      <c r="K78" s="274"/>
      <c r="L78" s="95"/>
      <c r="M78" s="3"/>
      <c r="N78" s="4"/>
      <c r="O78" s="2"/>
      <c r="P78" s="5"/>
      <c r="Q78" s="79"/>
      <c r="R78" s="1"/>
    </row>
    <row r="79" spans="1:18" s="273" customFormat="1" ht="14.1" customHeight="1">
      <c r="A79" s="115">
        <v>11.04</v>
      </c>
      <c r="B79" s="116"/>
      <c r="C79" s="117"/>
      <c r="D79" s="118"/>
      <c r="E79" s="117"/>
      <c r="F79" s="162"/>
      <c r="G79" s="114"/>
      <c r="H79" s="84"/>
      <c r="I79" s="3"/>
      <c r="J79" s="4"/>
      <c r="K79" s="274"/>
      <c r="L79" s="95"/>
      <c r="M79" s="3"/>
      <c r="N79" s="4"/>
      <c r="O79" s="2"/>
      <c r="P79" s="5"/>
      <c r="Q79" s="79"/>
      <c r="R79" s="1"/>
    </row>
    <row r="80" spans="1:18" s="273" customFormat="1" ht="14.1" customHeight="1">
      <c r="A80" s="115">
        <v>11.05</v>
      </c>
      <c r="B80" s="116"/>
      <c r="C80" s="117"/>
      <c r="D80" s="118"/>
      <c r="E80" s="117"/>
      <c r="F80" s="162"/>
      <c r="G80" s="114"/>
      <c r="H80" s="84"/>
      <c r="I80" s="3"/>
      <c r="J80" s="4"/>
      <c r="K80" s="274"/>
      <c r="L80" s="95"/>
      <c r="M80" s="3"/>
      <c r="N80" s="4"/>
      <c r="O80" s="2"/>
      <c r="P80" s="5"/>
      <c r="Q80" s="3"/>
      <c r="R80" s="4"/>
    </row>
    <row r="81" spans="1:18" s="273" customFormat="1" ht="14.1" customHeight="1">
      <c r="A81" s="115">
        <v>11.06</v>
      </c>
      <c r="B81" s="116"/>
      <c r="C81" s="117"/>
      <c r="D81" s="118"/>
      <c r="E81" s="117"/>
      <c r="F81" s="162"/>
      <c r="G81" s="114"/>
      <c r="H81" s="84"/>
      <c r="I81" s="3"/>
      <c r="J81" s="4"/>
      <c r="K81" s="274"/>
      <c r="L81" s="95"/>
      <c r="M81" s="3"/>
      <c r="N81" s="4"/>
      <c r="O81" s="2"/>
      <c r="P81" s="5"/>
      <c r="Q81" s="79"/>
      <c r="R81" s="1"/>
    </row>
    <row r="82" spans="1:18" s="273" customFormat="1" ht="14.1" customHeight="1">
      <c r="A82" s="115">
        <v>11.07</v>
      </c>
      <c r="B82" s="122"/>
      <c r="C82" s="275"/>
      <c r="D82" s="276"/>
      <c r="E82" s="275"/>
      <c r="F82" s="162"/>
      <c r="G82" s="114"/>
      <c r="H82" s="84"/>
      <c r="I82" s="3"/>
      <c r="J82" s="4"/>
      <c r="K82" s="274"/>
      <c r="L82" s="95"/>
      <c r="M82" s="3"/>
      <c r="N82" s="4"/>
      <c r="O82" s="2"/>
      <c r="P82" s="5"/>
      <c r="Q82" s="79"/>
      <c r="R82" s="1"/>
    </row>
    <row r="83" spans="1:18" s="273" customFormat="1" ht="14.1" customHeight="1">
      <c r="A83" s="115">
        <v>11.08</v>
      </c>
      <c r="B83" s="122"/>
      <c r="C83" s="275"/>
      <c r="D83" s="276"/>
      <c r="E83" s="275"/>
      <c r="F83" s="162"/>
      <c r="G83" s="114"/>
      <c r="H83" s="84"/>
      <c r="I83" s="3"/>
      <c r="J83" s="4"/>
      <c r="K83" s="274"/>
      <c r="L83" s="95"/>
      <c r="M83" s="3"/>
      <c r="N83" s="4"/>
      <c r="O83" s="2"/>
      <c r="P83" s="5"/>
      <c r="Q83" s="79"/>
      <c r="R83" s="1"/>
    </row>
    <row r="84" spans="1:18" s="273" customFormat="1" ht="14.1" customHeight="1">
      <c r="A84" s="115">
        <v>11.09</v>
      </c>
      <c r="B84" s="122"/>
      <c r="C84" s="275"/>
      <c r="D84" s="276"/>
      <c r="E84" s="275"/>
      <c r="F84" s="162"/>
      <c r="G84" s="114"/>
      <c r="H84" s="84"/>
      <c r="I84" s="3"/>
      <c r="J84" s="4"/>
      <c r="K84" s="274"/>
      <c r="L84" s="95"/>
      <c r="M84" s="3"/>
      <c r="N84" s="4"/>
      <c r="O84" s="2"/>
      <c r="P84" s="5"/>
      <c r="Q84" s="79"/>
      <c r="R84" s="1"/>
    </row>
    <row r="85" spans="1:18" s="273" customFormat="1" ht="14.1" customHeight="1">
      <c r="A85" s="115">
        <v>11.1</v>
      </c>
      <c r="B85" s="122"/>
      <c r="C85" s="275"/>
      <c r="D85" s="276"/>
      <c r="E85" s="275"/>
      <c r="F85" s="162"/>
      <c r="G85" s="114"/>
      <c r="H85" s="84"/>
      <c r="I85" s="3"/>
      <c r="J85" s="4"/>
      <c r="K85" s="274"/>
      <c r="L85" s="95"/>
      <c r="M85" s="3"/>
      <c r="N85" s="4"/>
      <c r="O85" s="2"/>
      <c r="P85" s="5"/>
      <c r="Q85" s="79"/>
      <c r="R85" s="1"/>
    </row>
    <row r="86" spans="1:18" s="273" customFormat="1" ht="14.1" customHeight="1">
      <c r="A86" s="115">
        <v>11.11</v>
      </c>
      <c r="B86" s="116"/>
      <c r="C86" s="117"/>
      <c r="D86" s="118"/>
      <c r="E86" s="117"/>
      <c r="F86" s="162"/>
      <c r="G86" s="114"/>
      <c r="H86" s="84"/>
      <c r="I86" s="3"/>
      <c r="J86" s="4"/>
      <c r="K86" s="274"/>
      <c r="L86" s="95"/>
      <c r="M86" s="3"/>
      <c r="N86" s="4"/>
      <c r="O86" s="2"/>
      <c r="P86" s="5"/>
      <c r="Q86" s="79"/>
      <c r="R86" s="1"/>
    </row>
    <row r="87" spans="1:18" s="273" customFormat="1" ht="14.1" customHeight="1">
      <c r="A87" s="115">
        <v>11.12</v>
      </c>
      <c r="B87" s="116"/>
      <c r="C87" s="117"/>
      <c r="D87" s="118"/>
      <c r="E87" s="117"/>
      <c r="F87" s="162"/>
      <c r="G87" s="114"/>
      <c r="H87" s="84"/>
      <c r="I87" s="3"/>
      <c r="J87" s="4"/>
      <c r="K87" s="274"/>
      <c r="L87" s="95"/>
      <c r="M87" s="3"/>
      <c r="N87" s="4"/>
      <c r="O87" s="2"/>
      <c r="P87" s="5"/>
      <c r="Q87" s="79"/>
      <c r="R87" s="1"/>
    </row>
    <row r="88" spans="1:18" s="273" customFormat="1" ht="14.1" customHeight="1">
      <c r="A88" s="115">
        <v>11.13</v>
      </c>
      <c r="B88" s="116"/>
      <c r="C88" s="117"/>
      <c r="D88" s="118"/>
      <c r="E88" s="117"/>
      <c r="F88" s="162"/>
      <c r="G88" s="114"/>
      <c r="H88" s="84"/>
      <c r="I88" s="3"/>
      <c r="J88" s="4"/>
      <c r="K88" s="274"/>
      <c r="L88" s="95"/>
      <c r="M88" s="3"/>
      <c r="N88" s="4"/>
      <c r="O88" s="2"/>
      <c r="P88" s="5"/>
      <c r="Q88" s="79"/>
      <c r="R88" s="1"/>
    </row>
    <row r="89" spans="1:18">
      <c r="A89" s="264"/>
      <c r="B89" s="264"/>
      <c r="C89" s="264"/>
      <c r="D89" s="264"/>
      <c r="E89" s="277"/>
      <c r="F89" s="253"/>
      <c r="G89" s="266"/>
      <c r="H89" s="274"/>
      <c r="I89" s="274"/>
      <c r="J89" s="81"/>
      <c r="K89" s="274"/>
      <c r="L89" s="274"/>
      <c r="M89" s="278"/>
      <c r="N89" s="81"/>
      <c r="O89" s="2"/>
      <c r="P89" s="274"/>
      <c r="Q89" s="274"/>
      <c r="R89" s="81"/>
    </row>
    <row r="90" spans="1:18">
      <c r="A90" s="323"/>
      <c r="B90" s="323"/>
      <c r="C90" s="323"/>
      <c r="D90" s="323"/>
      <c r="E90" s="323"/>
      <c r="F90" s="265"/>
      <c r="G90" s="129"/>
      <c r="H90" s="274"/>
      <c r="I90" s="274"/>
      <c r="J90" s="260"/>
      <c r="K90" s="274"/>
      <c r="L90" s="274"/>
      <c r="M90" s="274"/>
      <c r="N90" s="260"/>
      <c r="O90" s="2"/>
      <c r="P90" s="274"/>
      <c r="Q90" s="274"/>
      <c r="R90" s="260"/>
    </row>
    <row r="91" spans="1:18">
      <c r="A91" s="324" t="s">
        <v>142</v>
      </c>
      <c r="B91" s="325"/>
      <c r="C91" s="328"/>
      <c r="D91" s="199"/>
      <c r="E91" s="199"/>
      <c r="F91" s="199"/>
      <c r="G91" s="243"/>
      <c r="H91" s="243"/>
      <c r="I91" s="243"/>
      <c r="J91" s="243"/>
      <c r="K91"/>
      <c r="L91" s="242"/>
      <c r="M91" s="242"/>
      <c r="N91" s="247"/>
      <c r="O91" s="247"/>
      <c r="P91" t="s">
        <v>143</v>
      </c>
      <c r="Q91"/>
      <c r="R91" s="247"/>
    </row>
    <row r="92" spans="1:18">
      <c r="A92" s="115">
        <v>12</v>
      </c>
      <c r="B92" s="121" t="s">
        <v>90</v>
      </c>
      <c r="C92" s="327"/>
      <c r="D92" s="326"/>
      <c r="E92" s="326"/>
      <c r="F92" s="326"/>
      <c r="G92" s="244"/>
      <c r="H92" s="244"/>
      <c r="I92" s="244"/>
      <c r="J92" s="244"/>
      <c r="K92"/>
      <c r="L92" s="247"/>
      <c r="M92" s="247"/>
      <c r="N92" s="247"/>
      <c r="O92" s="247"/>
      <c r="P92" s="247"/>
      <c r="Q92" s="247"/>
      <c r="R92" s="250"/>
    </row>
    <row r="93" spans="1:18">
      <c r="A93" s="115">
        <v>12.01</v>
      </c>
      <c r="B93" s="127"/>
      <c r="C93" s="117"/>
      <c r="D93" s="118"/>
      <c r="E93" s="117"/>
      <c r="F93" s="162"/>
      <c r="G93" s="114"/>
      <c r="H93" s="84"/>
      <c r="I93" s="3"/>
      <c r="J93" s="4"/>
      <c r="K93"/>
      <c r="L93" s="95"/>
      <c r="M93" s="3"/>
      <c r="N93" s="4"/>
      <c r="O93" s="2"/>
      <c r="P93" s="5"/>
      <c r="Q93" s="3"/>
      <c r="R93" s="4"/>
    </row>
    <row r="94" spans="1:18">
      <c r="A94" s="115">
        <v>12.02</v>
      </c>
      <c r="B94" s="127"/>
      <c r="C94" s="117"/>
      <c r="D94" s="118"/>
      <c r="E94" s="117"/>
      <c r="F94" s="162"/>
      <c r="G94" s="114"/>
      <c r="H94" s="84"/>
      <c r="I94" s="3"/>
      <c r="J94" s="4"/>
      <c r="K94"/>
      <c r="L94" s="95"/>
      <c r="M94" s="3"/>
      <c r="N94" s="4"/>
      <c r="O94" s="2"/>
      <c r="P94" s="5"/>
      <c r="Q94" s="79"/>
      <c r="R94" s="1"/>
    </row>
    <row r="95" spans="1:18">
      <c r="A95" s="115">
        <v>12.03</v>
      </c>
      <c r="B95" s="127"/>
      <c r="C95" s="117"/>
      <c r="D95" s="118"/>
      <c r="E95" s="117"/>
      <c r="F95" s="162"/>
      <c r="G95" s="114"/>
      <c r="H95" s="84"/>
      <c r="I95" s="3"/>
      <c r="J95" s="4"/>
      <c r="K95"/>
      <c r="L95" s="95"/>
      <c r="M95" s="3"/>
      <c r="N95" s="4"/>
      <c r="O95" s="2"/>
      <c r="P95" s="5"/>
      <c r="Q95" s="79"/>
      <c r="R95" s="1"/>
    </row>
    <row r="96" spans="1:18">
      <c r="A96" s="115">
        <v>12.04</v>
      </c>
      <c r="B96" s="127"/>
      <c r="C96" s="117"/>
      <c r="D96" s="118"/>
      <c r="E96" s="117"/>
      <c r="F96" s="162"/>
      <c r="G96" s="114"/>
      <c r="H96" s="84"/>
      <c r="I96" s="3"/>
      <c r="J96" s="4"/>
      <c r="K96"/>
      <c r="L96" s="95"/>
      <c r="M96" s="3"/>
      <c r="N96" s="4"/>
      <c r="O96" s="2"/>
      <c r="P96" s="5"/>
      <c r="Q96" s="79"/>
      <c r="R96" s="1"/>
    </row>
    <row r="97" spans="1:18">
      <c r="A97" s="115">
        <v>12.05</v>
      </c>
      <c r="B97" s="127"/>
      <c r="C97" s="117"/>
      <c r="D97" s="118"/>
      <c r="E97" s="117"/>
      <c r="F97" s="162"/>
      <c r="G97" s="114"/>
      <c r="H97" s="84"/>
      <c r="I97" s="3"/>
      <c r="J97" s="4"/>
      <c r="K97"/>
      <c r="L97" s="95"/>
      <c r="M97" s="3"/>
      <c r="N97" s="4"/>
      <c r="O97" s="2"/>
      <c r="P97" s="5"/>
      <c r="Q97" s="79"/>
      <c r="R97" s="1"/>
    </row>
    <row r="98" spans="1:18">
      <c r="A98" s="115">
        <v>12.06</v>
      </c>
      <c r="B98" s="116"/>
      <c r="C98" s="117"/>
      <c r="D98" s="118"/>
      <c r="E98" s="117"/>
      <c r="F98" s="162"/>
      <c r="G98" s="114"/>
      <c r="H98" s="84"/>
      <c r="I98" s="3"/>
      <c r="J98" s="4"/>
      <c r="K98"/>
      <c r="L98" s="95"/>
      <c r="M98" s="3"/>
      <c r="N98" s="4"/>
      <c r="O98" s="2"/>
      <c r="P98" s="5"/>
      <c r="Q98" s="79"/>
      <c r="R98" s="1"/>
    </row>
    <row r="99" spans="1:18">
      <c r="A99" s="115">
        <v>12.07</v>
      </c>
      <c r="B99" s="123"/>
      <c r="C99" s="117"/>
      <c r="D99" s="118"/>
      <c r="E99" s="117"/>
      <c r="F99" s="162"/>
      <c r="G99" s="114"/>
      <c r="H99" s="84"/>
      <c r="I99" s="3"/>
      <c r="J99" s="4"/>
      <c r="K99"/>
      <c r="L99" s="95"/>
      <c r="M99" s="3"/>
      <c r="N99" s="4"/>
      <c r="O99" s="2"/>
      <c r="P99" s="5"/>
      <c r="Q99" s="79"/>
      <c r="R99" s="1"/>
    </row>
    <row r="100" spans="1:18">
      <c r="A100" s="115">
        <v>12.08</v>
      </c>
      <c r="B100" s="116"/>
      <c r="C100" s="117"/>
      <c r="D100" s="118"/>
      <c r="E100" s="117"/>
      <c r="F100" s="162"/>
      <c r="G100" s="114"/>
      <c r="H100" s="84"/>
      <c r="I100" s="3"/>
      <c r="J100" s="4"/>
      <c r="K100"/>
      <c r="L100" s="95"/>
      <c r="M100" s="3"/>
      <c r="N100" s="4"/>
      <c r="O100" s="2"/>
      <c r="P100" s="5"/>
      <c r="Q100" s="79"/>
      <c r="R100" s="1"/>
    </row>
    <row r="101" spans="1:18">
      <c r="A101" s="115">
        <v>12.09</v>
      </c>
      <c r="B101" s="116"/>
      <c r="C101" s="117"/>
      <c r="D101" s="118"/>
      <c r="E101" s="117"/>
      <c r="F101" s="162"/>
      <c r="G101" s="114"/>
      <c r="H101" s="84"/>
      <c r="I101" s="3"/>
      <c r="J101" s="4"/>
      <c r="K101"/>
      <c r="L101" s="95"/>
      <c r="M101" s="3"/>
      <c r="N101" s="4"/>
      <c r="O101" s="2"/>
      <c r="P101" s="5"/>
      <c r="Q101" s="79"/>
      <c r="R101" s="1"/>
    </row>
    <row r="102" spans="1:18">
      <c r="A102" s="115">
        <v>12.1</v>
      </c>
      <c r="B102" s="122"/>
      <c r="C102" s="117"/>
      <c r="D102" s="118"/>
      <c r="E102" s="117"/>
      <c r="F102" s="162"/>
      <c r="G102" s="114"/>
      <c r="H102" s="84"/>
      <c r="I102" s="3"/>
      <c r="J102" s="4"/>
      <c r="K102"/>
      <c r="L102" s="95"/>
      <c r="M102" s="3"/>
      <c r="N102" s="4"/>
      <c r="O102" s="2"/>
      <c r="P102" s="5"/>
      <c r="Q102" s="79"/>
      <c r="R102" s="1"/>
    </row>
    <row r="103" spans="1:18">
      <c r="A103" s="115">
        <v>12.11</v>
      </c>
      <c r="B103" s="122"/>
      <c r="C103" s="117"/>
      <c r="D103" s="118"/>
      <c r="E103" s="117"/>
      <c r="F103" s="162"/>
      <c r="G103" s="114"/>
      <c r="H103" s="84"/>
      <c r="I103" s="3"/>
      <c r="J103" s="4"/>
      <c r="K103"/>
      <c r="L103" s="95"/>
      <c r="M103" s="3"/>
      <c r="N103" s="4"/>
      <c r="O103" s="2"/>
      <c r="P103" s="5"/>
      <c r="Q103" s="79"/>
      <c r="R103" s="1"/>
    </row>
    <row r="104" spans="1:18">
      <c r="A104" s="115">
        <v>12.12</v>
      </c>
      <c r="B104" s="122"/>
      <c r="C104" s="117"/>
      <c r="D104" s="118"/>
      <c r="E104" s="117"/>
      <c r="F104" s="162"/>
      <c r="G104" s="114"/>
      <c r="H104" s="84"/>
      <c r="I104" s="3"/>
      <c r="J104" s="4"/>
      <c r="K104"/>
      <c r="L104" s="95"/>
      <c r="M104" s="3"/>
      <c r="N104" s="4"/>
      <c r="O104" s="2"/>
      <c r="P104" s="5"/>
      <c r="Q104" s="79"/>
      <c r="R104" s="1"/>
    </row>
    <row r="105" spans="1:18">
      <c r="A105" s="115">
        <v>12.13</v>
      </c>
      <c r="B105" s="122"/>
      <c r="C105" s="117"/>
      <c r="D105" s="118"/>
      <c r="E105" s="117"/>
      <c r="F105" s="162"/>
      <c r="G105" s="114"/>
      <c r="H105" s="84"/>
      <c r="I105" s="3"/>
      <c r="J105" s="4"/>
      <c r="K105"/>
      <c r="L105" s="95"/>
      <c r="M105" s="3"/>
      <c r="N105" s="4"/>
      <c r="O105" s="2"/>
      <c r="P105" s="5"/>
      <c r="Q105" s="79"/>
      <c r="R105" s="1"/>
    </row>
    <row r="106" spans="1:18">
      <c r="A106" s="115">
        <v>12.14</v>
      </c>
      <c r="B106" s="122"/>
      <c r="C106" s="117"/>
      <c r="D106" s="118"/>
      <c r="E106" s="117"/>
      <c r="F106" s="162"/>
      <c r="G106" s="114"/>
      <c r="H106" s="84"/>
      <c r="I106" s="3"/>
      <c r="J106" s="4"/>
      <c r="K106"/>
      <c r="L106" s="95"/>
      <c r="M106" s="3"/>
      <c r="N106" s="4"/>
      <c r="O106" s="2"/>
      <c r="P106" s="5"/>
      <c r="Q106" s="79"/>
      <c r="R106" s="1"/>
    </row>
    <row r="107" spans="1:18">
      <c r="A107"/>
      <c r="B107"/>
      <c r="C107"/>
      <c r="D107"/>
      <c r="E107"/>
      <c r="F107" s="253"/>
      <c r="G107" s="120"/>
      <c r="H107"/>
      <c r="I107"/>
      <c r="J107" s="81"/>
      <c r="K107"/>
      <c r="L107"/>
      <c r="M107"/>
      <c r="N107" s="81"/>
      <c r="O107" s="2"/>
      <c r="P107"/>
      <c r="Q107"/>
      <c r="R107" s="81"/>
    </row>
    <row r="108" spans="1:18">
      <c r="A108" s="115">
        <v>14</v>
      </c>
      <c r="B108" s="121" t="s">
        <v>105</v>
      </c>
      <c r="C108"/>
      <c r="D108"/>
      <c r="E108"/>
      <c r="F108"/>
      <c r="G108" s="114"/>
      <c r="H108"/>
      <c r="I108"/>
      <c r="J108"/>
      <c r="K108"/>
      <c r="L108"/>
      <c r="M108"/>
      <c r="N108"/>
      <c r="O108"/>
      <c r="P108"/>
      <c r="Q108"/>
      <c r="R108"/>
    </row>
    <row r="109" spans="1:18">
      <c r="A109" s="115">
        <v>14.01</v>
      </c>
      <c r="B109" s="116"/>
      <c r="C109" s="117"/>
      <c r="D109" s="118"/>
      <c r="E109" s="117"/>
      <c r="F109" s="162"/>
      <c r="G109" s="114"/>
      <c r="H109" s="84"/>
      <c r="I109" s="3"/>
      <c r="J109" s="4"/>
      <c r="K109"/>
      <c r="L109" s="95"/>
      <c r="M109" s="3"/>
      <c r="N109" s="4"/>
      <c r="O109" s="2"/>
      <c r="P109" s="5"/>
      <c r="Q109" s="3"/>
      <c r="R109" s="4"/>
    </row>
    <row r="110" spans="1:18" ht="13.5" thickBot="1">
      <c r="A110"/>
      <c r="B110"/>
      <c r="C110"/>
      <c r="D110"/>
      <c r="E110"/>
      <c r="F110" s="357"/>
      <c r="G110"/>
      <c r="H110"/>
      <c r="I110"/>
      <c r="J110" s="81"/>
      <c r="K110"/>
      <c r="L110"/>
      <c r="M110"/>
      <c r="N110" s="81"/>
      <c r="O110"/>
      <c r="P110"/>
      <c r="Q110"/>
      <c r="R110" s="81"/>
    </row>
    <row r="111" spans="1:18" ht="20.25" customHeight="1" thickBot="1">
      <c r="A111" s="439" t="s">
        <v>144</v>
      </c>
      <c r="B111" s="439"/>
      <c r="C111" s="439"/>
      <c r="D111" s="199"/>
      <c r="E111" s="199"/>
      <c r="F111" s="258"/>
      <c r="G111" s="129"/>
      <c r="H111"/>
      <c r="I111"/>
      <c r="J111" s="258">
        <f>J110+J107+J89+J74+J64+J58+J47+J44+J52+J41+J35+J19+J16</f>
        <v>0</v>
      </c>
      <c r="K111"/>
      <c r="L111" s="450"/>
      <c r="M111" s="483"/>
      <c r="N111" s="258">
        <f>N110+N107+N89+N74+N64+N58+N47+N44+N52+N41+N35+N19+N16</f>
        <v>0</v>
      </c>
      <c r="O111"/>
      <c r="P111"/>
      <c r="Q111"/>
      <c r="R111" s="258">
        <f>R110+R107+R89+R74+R64+R58+R47+R44+R52+R41+R35+R19+R16</f>
        <v>0</v>
      </c>
    </row>
    <row r="112" spans="1:18" ht="16.5">
      <c r="A112" s="130"/>
      <c r="B112" s="131"/>
      <c r="C112" s="130"/>
      <c r="D112" s="132"/>
      <c r="E112" s="130"/>
      <c r="F112" s="171"/>
      <c r="G112" s="133"/>
      <c r="K112"/>
      <c r="L112"/>
      <c r="M112"/>
    </row>
    <row r="113" spans="1:27">
      <c r="K113"/>
      <c r="N113" s="285"/>
    </row>
    <row r="114" spans="1:27" s="290" customFormat="1" ht="16.5">
      <c r="A114" s="399" t="s">
        <v>274</v>
      </c>
      <c r="B114" s="92"/>
      <c r="C114" s="92"/>
      <c r="D114" s="92"/>
      <c r="E114" s="92"/>
      <c r="F114" s="181"/>
      <c r="G114" s="92"/>
      <c r="H114" s="92"/>
      <c r="I114" s="92"/>
      <c r="J114" s="178"/>
      <c r="K114" s="178"/>
      <c r="L114" s="92"/>
      <c r="M114" s="92"/>
      <c r="N114" s="178"/>
      <c r="O114" s="94"/>
      <c r="P114" s="179"/>
      <c r="Q114" s="92"/>
      <c r="R114" s="358"/>
    </row>
    <row r="115" spans="1:27" s="92" customFormat="1" ht="16.5">
      <c r="A115" s="115" t="s">
        <v>109</v>
      </c>
      <c r="F115" s="181"/>
      <c r="J115" s="358"/>
      <c r="K115" s="178"/>
      <c r="N115" s="178"/>
      <c r="O115" s="94"/>
      <c r="P115" s="179"/>
      <c r="Q115" s="386"/>
      <c r="R115" s="358"/>
    </row>
    <row r="116" spans="1:27" ht="16.5">
      <c r="A116" s="115" t="s">
        <v>110</v>
      </c>
      <c r="B116" s="92"/>
      <c r="C116" s="92"/>
      <c r="D116" s="92"/>
      <c r="E116" s="92"/>
      <c r="F116" s="181"/>
      <c r="G116" s="92"/>
      <c r="H116" s="92"/>
      <c r="I116" s="92"/>
      <c r="J116" s="358"/>
      <c r="K116" s="178"/>
      <c r="L116" s="92"/>
      <c r="M116" s="92"/>
      <c r="N116" s="358"/>
      <c r="O116" s="94"/>
      <c r="P116" s="179"/>
      <c r="Q116" s="92"/>
      <c r="R116" s="358"/>
    </row>
    <row r="117" spans="1:27" s="233" customFormat="1" ht="17.25" customHeight="1">
      <c r="A117" s="115" t="s">
        <v>111</v>
      </c>
      <c r="B117" s="92"/>
      <c r="C117" s="92"/>
      <c r="D117" s="92"/>
      <c r="E117" s="92"/>
      <c r="F117" s="181"/>
      <c r="G117" s="92"/>
      <c r="H117" s="92"/>
      <c r="I117" s="92"/>
      <c r="J117" s="358"/>
      <c r="K117" s="178"/>
      <c r="L117" s="92"/>
      <c r="M117" s="92"/>
      <c r="N117" s="358"/>
      <c r="O117" s="94"/>
      <c r="P117" s="179"/>
      <c r="Q117" s="386"/>
      <c r="R117" s="178"/>
    </row>
    <row r="118" spans="1:27" s="233" customFormat="1" ht="16.5">
      <c r="A118" s="115" t="s">
        <v>112</v>
      </c>
      <c r="B118" s="92"/>
      <c r="C118" s="92"/>
      <c r="D118" s="92"/>
      <c r="E118" s="92"/>
      <c r="F118" s="181"/>
      <c r="G118" s="92"/>
      <c r="H118" s="92"/>
      <c r="I118" s="92"/>
      <c r="J118" s="358"/>
      <c r="K118" s="178"/>
      <c r="L118" s="92"/>
      <c r="M118" s="92"/>
      <c r="N118" s="178"/>
      <c r="O118" s="94"/>
      <c r="P118" s="179"/>
      <c r="Q118" s="92"/>
      <c r="R118" s="178"/>
      <c r="S118" s="238"/>
      <c r="T118" s="238"/>
      <c r="U118" s="236"/>
      <c r="V118" s="238"/>
      <c r="W118" s="238"/>
      <c r="X118" s="238"/>
      <c r="Y118" s="231"/>
      <c r="Z118" s="231"/>
      <c r="AA118" s="231"/>
    </row>
    <row r="119" spans="1:27" s="233" customFormat="1" ht="16.5">
      <c r="A119" s="115" t="s">
        <v>165</v>
      </c>
      <c r="B119" s="92"/>
      <c r="C119" s="92"/>
      <c r="D119" s="92"/>
      <c r="E119" s="92"/>
      <c r="F119" s="181"/>
      <c r="G119" s="92"/>
      <c r="H119" s="92"/>
      <c r="I119" s="92"/>
      <c r="J119" s="358"/>
      <c r="K119" s="178"/>
      <c r="L119" s="92"/>
      <c r="M119" s="92"/>
      <c r="N119" s="178"/>
      <c r="O119" s="94"/>
      <c r="P119" s="179"/>
      <c r="Q119" s="92"/>
      <c r="R119" s="178"/>
      <c r="S119" s="238"/>
      <c r="T119" s="238"/>
      <c r="U119" s="236"/>
      <c r="V119" s="238"/>
      <c r="W119" s="238"/>
      <c r="X119" s="238"/>
      <c r="Y119" s="231"/>
      <c r="Z119" s="231"/>
      <c r="AA119" s="231"/>
    </row>
    <row r="120" spans="1:27" s="233" customFormat="1" ht="16.5">
      <c r="A120" s="115" t="s">
        <v>114</v>
      </c>
      <c r="B120" s="92"/>
      <c r="C120" s="92"/>
      <c r="D120" s="92"/>
      <c r="E120" s="92"/>
      <c r="F120" s="181"/>
      <c r="G120" s="92"/>
      <c r="H120" s="92"/>
      <c r="I120" s="92"/>
      <c r="J120" s="358"/>
      <c r="K120" s="178"/>
      <c r="L120" s="92"/>
      <c r="M120" s="92"/>
      <c r="N120" s="178"/>
      <c r="O120" s="94"/>
      <c r="P120" s="179"/>
      <c r="Q120" s="92"/>
      <c r="R120" s="178"/>
      <c r="S120" s="238"/>
      <c r="T120" s="238"/>
      <c r="U120" s="236"/>
      <c r="V120" s="238"/>
      <c r="W120" s="238"/>
      <c r="X120" s="238"/>
      <c r="Y120" s="231"/>
      <c r="Z120" s="231"/>
      <c r="AA120" s="231"/>
    </row>
    <row r="121" spans="1:27" s="233" customFormat="1" ht="16.5">
      <c r="A121" s="115" t="s">
        <v>115</v>
      </c>
      <c r="F121" s="234"/>
      <c r="I121" s="263"/>
      <c r="J121" s="384"/>
      <c r="K121" s="245"/>
      <c r="L121" s="92"/>
      <c r="O121" s="235"/>
      <c r="P121" s="235"/>
      <c r="Q121" s="232"/>
      <c r="S121" s="238"/>
      <c r="T121" s="238"/>
      <c r="U121" s="236"/>
      <c r="V121" s="238"/>
      <c r="W121" s="238"/>
      <c r="X121" s="238"/>
      <c r="Y121" s="231"/>
      <c r="Z121" s="231"/>
      <c r="AA121" s="231"/>
    </row>
    <row r="122" spans="1:27" s="233" customFormat="1" ht="16.5">
      <c r="A122" s="115" t="s">
        <v>116</v>
      </c>
      <c r="R122" s="236"/>
      <c r="S122" s="238"/>
      <c r="T122" s="238"/>
      <c r="U122" s="236"/>
      <c r="V122" s="238"/>
      <c r="W122" s="238"/>
      <c r="X122" s="238"/>
      <c r="Y122" s="231"/>
      <c r="Z122" s="231"/>
      <c r="AA122" s="231"/>
    </row>
    <row r="123" spans="1:27" s="233" customFormat="1" ht="16.5">
      <c r="A123" s="115" t="s">
        <v>146</v>
      </c>
      <c r="R123" s="105"/>
      <c r="S123" s="238"/>
      <c r="T123" s="238"/>
      <c r="U123" s="236"/>
      <c r="V123" s="238"/>
      <c r="W123" s="238"/>
      <c r="X123" s="238"/>
      <c r="Y123" s="231"/>
      <c r="Z123" s="231"/>
      <c r="AA123" s="231"/>
    </row>
    <row r="124" spans="1:27" s="233" customFormat="1" ht="16.5">
      <c r="A124" s="115" t="s">
        <v>166</v>
      </c>
      <c r="R124" s="105"/>
      <c r="S124" s="238"/>
      <c r="T124" s="238"/>
      <c r="U124" s="236"/>
      <c r="V124" s="238"/>
      <c r="W124" s="238"/>
      <c r="X124" s="238"/>
      <c r="Y124" s="231"/>
      <c r="Z124" s="231"/>
      <c r="AA124" s="231"/>
    </row>
    <row r="125" spans="1:27" s="233" customFormat="1" ht="16.5">
      <c r="A125" s="105"/>
      <c r="R125" s="105"/>
      <c r="S125" s="238"/>
      <c r="T125" s="238"/>
      <c r="U125" s="236"/>
      <c r="V125" s="238"/>
      <c r="W125" s="238"/>
      <c r="X125" s="238"/>
      <c r="Y125" s="231"/>
      <c r="Z125" s="231"/>
      <c r="AA125" s="231"/>
    </row>
    <row r="126" spans="1:27" s="233" customFormat="1" ht="16.5">
      <c r="A126" s="105"/>
      <c r="R126" s="105"/>
      <c r="S126" s="238"/>
      <c r="T126" s="238"/>
      <c r="U126" s="236"/>
      <c r="V126" s="238"/>
      <c r="W126" s="238"/>
      <c r="X126" s="238"/>
      <c r="Y126" s="231"/>
      <c r="Z126" s="231"/>
      <c r="AA126" s="231"/>
    </row>
    <row r="127" spans="1:27" s="233" customFormat="1" ht="16.5">
      <c r="A127" s="105"/>
      <c r="B127" s="480" t="s">
        <v>213</v>
      </c>
      <c r="C127" s="480"/>
      <c r="M127" s="398" t="s">
        <v>214</v>
      </c>
      <c r="P127" s="398"/>
      <c r="R127" s="105"/>
      <c r="S127" s="238"/>
      <c r="T127" s="238"/>
      <c r="U127" s="236"/>
      <c r="V127" s="238"/>
      <c r="W127" s="238"/>
      <c r="X127" s="238"/>
      <c r="Y127" s="231"/>
      <c r="Z127" s="231"/>
      <c r="AA127" s="231"/>
    </row>
    <row r="128" spans="1:27" s="233" customFormat="1" ht="16.5">
      <c r="A128" s="99"/>
      <c r="B128" s="451"/>
      <c r="C128" s="451"/>
      <c r="F128" s="481"/>
      <c r="G128" s="481"/>
      <c r="H128" s="481"/>
      <c r="I128" s="481"/>
      <c r="J128" s="481"/>
      <c r="K128" s="481"/>
      <c r="L128" s="481"/>
      <c r="M128" s="396"/>
      <c r="N128" s="396"/>
      <c r="O128" s="398"/>
      <c r="P128" s="396"/>
      <c r="Q128" s="398"/>
      <c r="R128" s="105"/>
      <c r="S128" s="238"/>
      <c r="T128" s="238"/>
      <c r="U128" s="236"/>
      <c r="V128" s="238"/>
      <c r="W128" s="238"/>
      <c r="X128" s="238"/>
      <c r="Y128" s="231"/>
      <c r="Z128" s="231"/>
      <c r="AA128" s="231"/>
    </row>
    <row r="129" spans="1:27" s="233" customFormat="1" ht="16.5">
      <c r="A129" s="99"/>
      <c r="B129" s="451"/>
      <c r="C129" s="451"/>
      <c r="D129" s="105"/>
      <c r="E129" s="105"/>
      <c r="F129" s="239"/>
      <c r="G129" s="105"/>
      <c r="H129" s="105"/>
      <c r="I129" s="105"/>
      <c r="J129" s="105"/>
      <c r="K129" s="105"/>
      <c r="L129" s="385"/>
      <c r="M129" s="396"/>
      <c r="N129" s="396"/>
      <c r="O129" s="396"/>
      <c r="P129" s="396"/>
      <c r="Q129" s="396"/>
      <c r="R129" s="105"/>
      <c r="S129" s="238"/>
      <c r="T129" s="238"/>
      <c r="U129" s="236"/>
      <c r="V129" s="238"/>
      <c r="W129" s="238"/>
      <c r="X129" s="238"/>
      <c r="Y129" s="231"/>
      <c r="Z129" s="231"/>
      <c r="AA129" s="231"/>
    </row>
    <row r="130" spans="1:27" s="233" customFormat="1" ht="16.5">
      <c r="A130" s="99"/>
      <c r="B130" s="105"/>
      <c r="C130" s="105"/>
      <c r="D130" s="105"/>
      <c r="E130" s="105"/>
      <c r="F130" s="239"/>
      <c r="G130" s="105"/>
      <c r="H130" s="105"/>
      <c r="I130" s="105"/>
      <c r="J130" s="105"/>
      <c r="K130" s="105"/>
      <c r="L130" s="105"/>
      <c r="M130" s="393"/>
      <c r="N130" s="393"/>
      <c r="O130" s="396"/>
      <c r="P130" s="393"/>
      <c r="Q130" s="396"/>
      <c r="R130" s="105"/>
      <c r="S130" s="238"/>
      <c r="T130" s="238"/>
      <c r="U130" s="236"/>
      <c r="V130" s="238"/>
      <c r="W130" s="238"/>
      <c r="X130" s="238"/>
      <c r="Y130" s="231"/>
      <c r="Z130" s="231"/>
      <c r="AA130" s="231"/>
    </row>
    <row r="131" spans="1:27" s="233" customFormat="1" ht="16.5">
      <c r="A131" s="99"/>
      <c r="B131" s="105"/>
      <c r="C131" s="105"/>
      <c r="D131" s="105"/>
      <c r="E131" s="105"/>
      <c r="F131" s="239"/>
      <c r="G131" s="105"/>
      <c r="H131" s="105"/>
      <c r="I131" s="105"/>
      <c r="J131" s="105"/>
      <c r="K131" s="105"/>
      <c r="L131" s="105"/>
      <c r="M131" s="393"/>
      <c r="N131" s="393"/>
      <c r="O131" s="393"/>
      <c r="P131" s="393"/>
      <c r="Q131" s="393"/>
      <c r="R131" s="105"/>
      <c r="S131" s="238"/>
      <c r="T131" s="238"/>
      <c r="U131" s="236"/>
      <c r="V131" s="238"/>
      <c r="W131" s="238"/>
      <c r="X131" s="238"/>
      <c r="Y131" s="231"/>
      <c r="Z131" s="231"/>
      <c r="AA131" s="231"/>
    </row>
    <row r="132" spans="1:27" s="233" customFormat="1" ht="16.5">
      <c r="A132" s="99"/>
      <c r="B132" s="105"/>
      <c r="C132" s="105"/>
      <c r="D132" s="105"/>
      <c r="E132" s="105"/>
      <c r="F132" s="239"/>
      <c r="G132" s="105"/>
      <c r="H132" s="105"/>
      <c r="I132" s="105"/>
      <c r="J132" s="105"/>
      <c r="K132" s="105"/>
      <c r="L132" s="105"/>
      <c r="M132" s="396"/>
      <c r="N132" s="396"/>
      <c r="O132" s="393"/>
      <c r="P132" s="396"/>
      <c r="Q132" s="393"/>
      <c r="R132" s="99"/>
      <c r="S132" s="238"/>
      <c r="T132" s="238"/>
      <c r="U132" s="236"/>
      <c r="V132" s="238"/>
      <c r="W132" s="238"/>
      <c r="X132" s="238"/>
      <c r="Y132" s="231"/>
      <c r="Z132" s="231"/>
      <c r="AA132" s="231"/>
    </row>
    <row r="133" spans="1:27" s="233" customFormat="1" ht="16.5">
      <c r="A133" s="99"/>
      <c r="B133" s="105"/>
      <c r="C133" s="105"/>
      <c r="D133" s="105"/>
      <c r="E133" s="105"/>
      <c r="F133" s="239"/>
      <c r="G133" s="105"/>
      <c r="H133" s="105"/>
      <c r="I133" s="105"/>
      <c r="J133" s="105"/>
      <c r="K133" s="105"/>
      <c r="L133" s="105"/>
      <c r="M133" s="105"/>
      <c r="N133" s="105"/>
      <c r="O133" s="396"/>
      <c r="P133" s="105"/>
      <c r="Q133" s="396"/>
      <c r="R133" s="99"/>
      <c r="S133" s="238"/>
      <c r="T133" s="238"/>
      <c r="U133" s="236"/>
      <c r="V133" s="238"/>
      <c r="W133" s="238"/>
      <c r="X133" s="238"/>
      <c r="Y133" s="231"/>
      <c r="Z133" s="231"/>
      <c r="AA133" s="231"/>
    </row>
    <row r="134" spans="1:27" s="233" customFormat="1" ht="16.5">
      <c r="A134" s="99"/>
      <c r="B134" s="105"/>
      <c r="C134" s="105"/>
      <c r="D134" s="397"/>
      <c r="E134" s="397"/>
      <c r="F134" s="397"/>
      <c r="G134" s="397"/>
      <c r="H134" s="397"/>
      <c r="I134" s="397"/>
      <c r="J134" s="397"/>
      <c r="K134" s="397"/>
      <c r="L134" s="105"/>
      <c r="M134" s="105"/>
      <c r="N134" s="105"/>
      <c r="O134" s="105"/>
      <c r="P134" s="105"/>
      <c r="Q134" s="105"/>
      <c r="R134" s="99"/>
      <c r="S134" s="238"/>
      <c r="T134" s="238"/>
      <c r="U134" s="236"/>
      <c r="V134" s="238"/>
      <c r="W134" s="238"/>
      <c r="X134" s="238"/>
      <c r="Y134" s="231"/>
      <c r="Z134" s="231"/>
      <c r="AA134" s="231"/>
    </row>
    <row r="135" spans="1:27" s="105" customFormat="1">
      <c r="A135" s="99"/>
      <c r="D135" s="400" t="s">
        <v>219</v>
      </c>
      <c r="E135" s="400"/>
      <c r="F135" s="400"/>
      <c r="G135" s="400"/>
      <c r="H135" s="400"/>
      <c r="I135" s="400"/>
      <c r="J135" s="400"/>
      <c r="R135" s="99"/>
    </row>
    <row r="136" spans="1:27" s="105" customFormat="1">
      <c r="A136" s="99"/>
      <c r="D136" s="396" t="s">
        <v>121</v>
      </c>
      <c r="E136" s="396"/>
      <c r="F136" s="396"/>
      <c r="G136" s="396"/>
      <c r="H136" s="396"/>
      <c r="I136" s="396"/>
      <c r="J136" s="396"/>
      <c r="K136" s="396"/>
      <c r="R136" s="99"/>
    </row>
    <row r="137" spans="1:27" s="105" customFormat="1">
      <c r="A137" s="99"/>
      <c r="B137" s="99"/>
      <c r="C137" s="99"/>
      <c r="D137" s="396"/>
      <c r="E137" s="396"/>
      <c r="F137" s="396"/>
      <c r="G137" s="396"/>
      <c r="H137" s="396"/>
      <c r="I137" s="396"/>
      <c r="J137" s="396"/>
      <c r="K137" s="396"/>
      <c r="M137" s="99"/>
      <c r="N137" s="99"/>
      <c r="P137" s="99"/>
      <c r="R137" s="99"/>
    </row>
  </sheetData>
  <mergeCells count="18">
    <mergeCell ref="L11:N11"/>
    <mergeCell ref="P11:R11"/>
    <mergeCell ref="B128:C128"/>
    <mergeCell ref="B127:C127"/>
    <mergeCell ref="F128:L128"/>
    <mergeCell ref="B129:C129"/>
    <mergeCell ref="A2:R2"/>
    <mergeCell ref="A3:R3"/>
    <mergeCell ref="A4:R4"/>
    <mergeCell ref="A5:R5"/>
    <mergeCell ref="A6:R6"/>
    <mergeCell ref="Q7:R7"/>
    <mergeCell ref="A111:C111"/>
    <mergeCell ref="L111:M111"/>
    <mergeCell ref="I9:J9"/>
    <mergeCell ref="Q10:R10"/>
    <mergeCell ref="A11:F11"/>
    <mergeCell ref="H11:J11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65" orientation="landscape" horizontalDpi="360" verticalDpi="360" r:id="rId1"/>
  <headerFooter>
    <oddFooter>&amp;R&amp;P de &amp;N</oddFooter>
  </headerFooter>
  <rowBreaks count="2" manualBreakCount="2">
    <brk id="44" max="17" man="1"/>
    <brk id="90" max="17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2"/>
  <sheetViews>
    <sheetView showGridLines="0" view="pageBreakPreview" topLeftCell="A7" zoomScale="90" zoomScaleSheetLayoutView="90" workbookViewId="0">
      <selection activeCell="G124" sqref="G124"/>
    </sheetView>
  </sheetViews>
  <sheetFormatPr baseColWidth="10" defaultColWidth="12" defaultRowHeight="12.75"/>
  <cols>
    <col min="1" max="1" width="20.1640625" customWidth="1"/>
  </cols>
  <sheetData>
    <row r="1" spans="1:7" ht="15">
      <c r="A1" s="494" t="s">
        <v>221</v>
      </c>
      <c r="B1" s="494"/>
      <c r="C1" s="494"/>
      <c r="D1" s="494"/>
      <c r="E1" s="494"/>
      <c r="F1" s="494"/>
      <c r="G1" s="494"/>
    </row>
    <row r="2" spans="1:7" ht="15">
      <c r="A2" s="492" t="s">
        <v>222</v>
      </c>
      <c r="B2" s="492"/>
      <c r="C2" s="492"/>
      <c r="D2" s="492"/>
      <c r="E2" s="492"/>
      <c r="F2" s="492"/>
      <c r="G2" s="492"/>
    </row>
    <row r="3" spans="1:7" ht="15">
      <c r="A3" s="489" t="s">
        <v>223</v>
      </c>
      <c r="B3" s="490"/>
      <c r="C3" s="490"/>
      <c r="D3" s="490"/>
      <c r="E3" s="490"/>
      <c r="F3" s="490"/>
      <c r="G3" s="491"/>
    </row>
    <row r="4" spans="1:7" ht="15">
      <c r="A4" s="281" t="s">
        <v>224</v>
      </c>
      <c r="B4" s="281" t="s">
        <v>225</v>
      </c>
      <c r="C4" s="281" t="s">
        <v>226</v>
      </c>
      <c r="D4" s="281" t="s">
        <v>227</v>
      </c>
      <c r="E4" s="281" t="s">
        <v>228</v>
      </c>
      <c r="F4" s="281" t="s">
        <v>136</v>
      </c>
      <c r="G4" s="281" t="s">
        <v>229</v>
      </c>
    </row>
    <row r="5" spans="1:7" ht="15">
      <c r="A5" s="281"/>
      <c r="B5" s="282">
        <v>24.1</v>
      </c>
      <c r="C5" s="282">
        <v>1</v>
      </c>
      <c r="D5" s="395"/>
      <c r="E5" s="282">
        <f>B5*C5</f>
        <v>24.1</v>
      </c>
      <c r="F5" s="282">
        <v>1</v>
      </c>
      <c r="G5" s="282">
        <f>F5*E5</f>
        <v>24.1</v>
      </c>
    </row>
    <row r="6" spans="1:7" ht="15">
      <c r="A6" s="394"/>
      <c r="B6" s="394"/>
      <c r="C6" s="394"/>
      <c r="D6" s="394"/>
      <c r="E6" s="394"/>
      <c r="F6" s="283" t="s">
        <v>230</v>
      </c>
      <c r="G6" s="281">
        <f>SUM(G5:G5)</f>
        <v>24.1</v>
      </c>
    </row>
    <row r="7" spans="1:7" ht="15">
      <c r="A7" s="394"/>
      <c r="B7" s="394"/>
      <c r="C7" s="394"/>
      <c r="D7" s="394"/>
      <c r="E7" s="394"/>
      <c r="F7" s="283" t="s">
        <v>231</v>
      </c>
      <c r="G7" s="284">
        <f>'CUBI. #4'!C55</f>
        <v>80</v>
      </c>
    </row>
    <row r="9" spans="1:7" ht="15">
      <c r="A9" s="489" t="s">
        <v>232</v>
      </c>
      <c r="B9" s="490"/>
      <c r="C9" s="490"/>
      <c r="D9" s="490"/>
      <c r="E9" s="490"/>
      <c r="F9" s="490"/>
      <c r="G9" s="491"/>
    </row>
    <row r="10" spans="1:7" ht="15">
      <c r="A10" s="281" t="s">
        <v>224</v>
      </c>
      <c r="B10" s="281" t="s">
        <v>225</v>
      </c>
      <c r="C10" s="281" t="s">
        <v>226</v>
      </c>
      <c r="D10" s="281" t="s">
        <v>227</v>
      </c>
      <c r="E10" s="281" t="s">
        <v>30</v>
      </c>
      <c r="F10" s="281" t="s">
        <v>136</v>
      </c>
      <c r="G10" s="281" t="s">
        <v>229</v>
      </c>
    </row>
    <row r="11" spans="1:7" ht="15">
      <c r="A11" s="281"/>
      <c r="B11" s="282">
        <f>0.49/2</f>
        <v>0.245</v>
      </c>
      <c r="C11" s="282"/>
      <c r="D11" s="281"/>
      <c r="E11" s="282">
        <f>B11</f>
        <v>0.245</v>
      </c>
      <c r="F11" s="282">
        <v>51</v>
      </c>
      <c r="G11" s="282">
        <f>F11*E11</f>
        <v>12.494999999999999</v>
      </c>
    </row>
    <row r="12" spans="1:7" ht="15">
      <c r="A12" s="281"/>
      <c r="B12" s="282">
        <v>1.1399999999999999</v>
      </c>
      <c r="C12" s="282"/>
      <c r="D12" s="281"/>
      <c r="E12" s="282">
        <f>B12</f>
        <v>1.1399999999999999</v>
      </c>
      <c r="F12" s="282">
        <v>51</v>
      </c>
      <c r="G12" s="282">
        <f>F12*E12</f>
        <v>58.139999999999993</v>
      </c>
    </row>
    <row r="13" spans="1:7" ht="15">
      <c r="A13" s="394"/>
      <c r="B13" s="394"/>
      <c r="C13" s="394"/>
      <c r="D13" s="394"/>
      <c r="E13" s="394"/>
      <c r="F13" s="283" t="s">
        <v>230</v>
      </c>
      <c r="G13" s="281">
        <f>SUM(G11:G12)</f>
        <v>70.634999999999991</v>
      </c>
    </row>
    <row r="14" spans="1:7" ht="15">
      <c r="A14" s="394"/>
      <c r="B14" s="394"/>
      <c r="C14" s="394"/>
      <c r="D14" s="394"/>
      <c r="E14" s="394"/>
      <c r="F14" s="283" t="s">
        <v>231</v>
      </c>
      <c r="G14" s="284">
        <f>'CUBI. #4'!C56</f>
        <v>26.48</v>
      </c>
    </row>
    <row r="15" spans="1:7" ht="15">
      <c r="F15" s="283" t="s">
        <v>233</v>
      </c>
      <c r="G15" s="281">
        <f>G13-G14</f>
        <v>44.154999999999987</v>
      </c>
    </row>
    <row r="17" spans="1:7" ht="15">
      <c r="A17" s="492" t="s">
        <v>234</v>
      </c>
      <c r="B17" s="492"/>
      <c r="C17" s="492"/>
      <c r="D17" s="492"/>
      <c r="E17" s="492"/>
      <c r="F17" s="492"/>
      <c r="G17" s="492"/>
    </row>
    <row r="18" spans="1:7" ht="15">
      <c r="A18" s="489" t="s">
        <v>235</v>
      </c>
      <c r="B18" s="490"/>
      <c r="C18" s="490"/>
      <c r="D18" s="490"/>
      <c r="E18" s="490"/>
      <c r="F18" s="490"/>
      <c r="G18" s="491"/>
    </row>
    <row r="19" spans="1:7" ht="15">
      <c r="A19" s="281" t="s">
        <v>224</v>
      </c>
      <c r="B19" s="281" t="s">
        <v>225</v>
      </c>
      <c r="C19" s="281" t="s">
        <v>226</v>
      </c>
      <c r="D19" s="281" t="s">
        <v>227</v>
      </c>
      <c r="E19" s="281" t="s">
        <v>236</v>
      </c>
      <c r="F19" s="281" t="s">
        <v>136</v>
      </c>
      <c r="G19" s="281" t="s">
        <v>229</v>
      </c>
    </row>
    <row r="20" spans="1:7" ht="15">
      <c r="A20" s="281" t="s">
        <v>237</v>
      </c>
      <c r="B20" s="282"/>
      <c r="C20" s="282"/>
      <c r="D20" s="281"/>
      <c r="E20" s="282"/>
      <c r="F20" s="282">
        <v>38</v>
      </c>
      <c r="G20" s="282">
        <f>F20</f>
        <v>38</v>
      </c>
    </row>
    <row r="21" spans="1:7" ht="15">
      <c r="A21" s="281" t="s">
        <v>238</v>
      </c>
      <c r="B21" s="282"/>
      <c r="C21" s="282"/>
      <c r="D21" s="281"/>
      <c r="E21" s="282"/>
      <c r="F21" s="282">
        <v>22</v>
      </c>
      <c r="G21" s="282">
        <f>F21</f>
        <v>22</v>
      </c>
    </row>
    <row r="22" spans="1:7" ht="15">
      <c r="A22" s="394"/>
      <c r="B22" s="394"/>
      <c r="C22" s="394"/>
      <c r="D22" s="394"/>
      <c r="E22" s="394"/>
      <c r="F22" s="283" t="s">
        <v>230</v>
      </c>
      <c r="G22" s="281">
        <f>SUM(G20:G21)</f>
        <v>60</v>
      </c>
    </row>
    <row r="23" spans="1:7" ht="15">
      <c r="A23" s="394"/>
      <c r="B23" s="394"/>
      <c r="C23" s="394"/>
      <c r="D23" s="394"/>
      <c r="E23" s="394"/>
      <c r="F23" s="283" t="s">
        <v>231</v>
      </c>
      <c r="G23" s="284">
        <f>'CUBI. #4'!C79</f>
        <v>28</v>
      </c>
    </row>
    <row r="24" spans="1:7" ht="15">
      <c r="F24" s="283" t="s">
        <v>233</v>
      </c>
      <c r="G24" s="281">
        <f>G22-G23</f>
        <v>32</v>
      </c>
    </row>
    <row r="26" spans="1:7" ht="15">
      <c r="A26" s="489" t="s">
        <v>239</v>
      </c>
      <c r="B26" s="490"/>
      <c r="C26" s="490"/>
      <c r="D26" s="490"/>
      <c r="E26" s="490"/>
      <c r="F26" s="490"/>
      <c r="G26" s="491"/>
    </row>
    <row r="27" spans="1:7" ht="15">
      <c r="A27" s="281" t="s">
        <v>224</v>
      </c>
      <c r="B27" s="281" t="s">
        <v>225</v>
      </c>
      <c r="C27" s="281" t="s">
        <v>226</v>
      </c>
      <c r="D27" s="281" t="s">
        <v>227</v>
      </c>
      <c r="E27" s="281" t="s">
        <v>236</v>
      </c>
      <c r="F27" s="281" t="s">
        <v>136</v>
      </c>
      <c r="G27" s="281" t="s">
        <v>229</v>
      </c>
    </row>
    <row r="28" spans="1:7" ht="15">
      <c r="A28" s="281"/>
      <c r="B28" s="282"/>
      <c r="C28" s="282"/>
      <c r="D28" s="281"/>
      <c r="E28" s="282"/>
      <c r="F28" s="282">
        <v>2</v>
      </c>
      <c r="G28" s="282">
        <f>F28</f>
        <v>2</v>
      </c>
    </row>
    <row r="29" spans="1:7" ht="15">
      <c r="A29" s="394"/>
      <c r="B29" s="394"/>
      <c r="C29" s="394"/>
      <c r="D29" s="394"/>
      <c r="E29" s="394"/>
      <c r="F29" s="283" t="s">
        <v>230</v>
      </c>
      <c r="G29" s="281">
        <f>SUM(G28:G28)</f>
        <v>2</v>
      </c>
    </row>
    <row r="30" spans="1:7" ht="15">
      <c r="A30" s="394"/>
      <c r="B30" s="394"/>
      <c r="C30" s="394"/>
      <c r="D30" s="394"/>
      <c r="E30" s="394"/>
      <c r="F30" s="283" t="s">
        <v>231</v>
      </c>
      <c r="G30" s="284">
        <f>'CUBI. #4'!C81</f>
        <v>2</v>
      </c>
    </row>
    <row r="32" spans="1:7" ht="15">
      <c r="A32" s="489" t="s">
        <v>240</v>
      </c>
      <c r="B32" s="490"/>
      <c r="C32" s="490"/>
      <c r="D32" s="490"/>
      <c r="E32" s="490"/>
      <c r="F32" s="490"/>
      <c r="G32" s="491"/>
    </row>
    <row r="33" spans="1:7" ht="15">
      <c r="A33" s="281" t="s">
        <v>224</v>
      </c>
      <c r="B33" s="281" t="s">
        <v>225</v>
      </c>
      <c r="C33" s="281" t="s">
        <v>226</v>
      </c>
      <c r="D33" s="281" t="s">
        <v>227</v>
      </c>
      <c r="E33" s="281" t="s">
        <v>236</v>
      </c>
      <c r="F33" s="281" t="s">
        <v>136</v>
      </c>
      <c r="G33" s="281" t="s">
        <v>229</v>
      </c>
    </row>
    <row r="34" spans="1:7" ht="15">
      <c r="A34" s="281"/>
      <c r="B34" s="282"/>
      <c r="C34" s="282"/>
      <c r="D34" s="281"/>
      <c r="E34" s="282"/>
      <c r="F34" s="282">
        <v>1</v>
      </c>
      <c r="G34" s="282">
        <f>F34</f>
        <v>1</v>
      </c>
    </row>
    <row r="35" spans="1:7" ht="15">
      <c r="A35" s="394"/>
      <c r="B35" s="394"/>
      <c r="C35" s="394"/>
      <c r="D35" s="394"/>
      <c r="E35" s="394"/>
      <c r="F35" s="283" t="s">
        <v>230</v>
      </c>
      <c r="G35" s="281">
        <f>SUM(G34:G34)</f>
        <v>1</v>
      </c>
    </row>
    <row r="36" spans="1:7" ht="15">
      <c r="A36" s="394"/>
      <c r="B36" s="394"/>
      <c r="C36" s="394"/>
      <c r="D36" s="394"/>
      <c r="E36" s="394"/>
      <c r="F36" s="283" t="s">
        <v>231</v>
      </c>
      <c r="G36" s="284">
        <f>'CUBI. #4'!C82</f>
        <v>1</v>
      </c>
    </row>
    <row r="38" spans="1:7" ht="15">
      <c r="A38" s="489" t="s">
        <v>241</v>
      </c>
      <c r="B38" s="490"/>
      <c r="C38" s="490"/>
      <c r="D38" s="490"/>
      <c r="E38" s="490"/>
      <c r="F38" s="490"/>
      <c r="G38" s="491"/>
    </row>
    <row r="39" spans="1:7" ht="15">
      <c r="A39" s="281" t="s">
        <v>224</v>
      </c>
      <c r="B39" s="281" t="s">
        <v>225</v>
      </c>
      <c r="C39" s="281" t="s">
        <v>226</v>
      </c>
      <c r="D39" s="281" t="s">
        <v>227</v>
      </c>
      <c r="E39" s="281" t="s">
        <v>236</v>
      </c>
      <c r="F39" s="281" t="s">
        <v>136</v>
      </c>
      <c r="G39" s="281" t="s">
        <v>229</v>
      </c>
    </row>
    <row r="40" spans="1:7" ht="15">
      <c r="A40" s="281"/>
      <c r="B40" s="282"/>
      <c r="C40" s="282"/>
      <c r="D40" s="281"/>
      <c r="E40" s="282"/>
      <c r="F40" s="282">
        <v>1</v>
      </c>
      <c r="G40" s="282">
        <f>F40</f>
        <v>1</v>
      </c>
    </row>
    <row r="41" spans="1:7" ht="15">
      <c r="A41" s="394"/>
      <c r="B41" s="394"/>
      <c r="C41" s="394"/>
      <c r="D41" s="394"/>
      <c r="E41" s="394"/>
      <c r="F41" s="283" t="s">
        <v>230</v>
      </c>
      <c r="G41" s="281">
        <f>SUM(G40:G40)</f>
        <v>1</v>
      </c>
    </row>
    <row r="42" spans="1:7" ht="15">
      <c r="A42" s="394"/>
      <c r="B42" s="394"/>
      <c r="C42" s="394"/>
      <c r="D42" s="394"/>
      <c r="E42" s="394"/>
      <c r="F42" s="283" t="s">
        <v>231</v>
      </c>
      <c r="G42" s="284">
        <f>'CUBI. #4'!C85</f>
        <v>1</v>
      </c>
    </row>
    <row r="48" spans="1:7" ht="15">
      <c r="A48" s="492" t="s">
        <v>242</v>
      </c>
      <c r="B48" s="492"/>
      <c r="C48" s="492"/>
      <c r="D48" s="492"/>
      <c r="E48" s="492"/>
      <c r="F48" s="492"/>
      <c r="G48" s="492"/>
    </row>
    <row r="49" spans="1:7" ht="15">
      <c r="A49" s="489" t="s">
        <v>243</v>
      </c>
      <c r="B49" s="490"/>
      <c r="C49" s="490"/>
      <c r="D49" s="490"/>
      <c r="E49" s="490"/>
      <c r="F49" s="490"/>
      <c r="G49" s="491"/>
    </row>
    <row r="50" spans="1:7" ht="15">
      <c r="A50" s="281" t="s">
        <v>224</v>
      </c>
      <c r="B50" s="281" t="s">
        <v>225</v>
      </c>
      <c r="C50" s="281" t="s">
        <v>226</v>
      </c>
      <c r="D50" s="281" t="s">
        <v>227</v>
      </c>
      <c r="E50" s="281" t="s">
        <v>228</v>
      </c>
      <c r="F50" s="281" t="s">
        <v>136</v>
      </c>
      <c r="G50" s="281" t="s">
        <v>229</v>
      </c>
    </row>
    <row r="51" spans="1:7" s="274" customFormat="1" ht="15">
      <c r="A51" s="395"/>
      <c r="B51" s="395">
        <v>4.1500000000000004</v>
      </c>
      <c r="C51" s="395">
        <v>1.1399999999999999</v>
      </c>
      <c r="D51" s="395">
        <v>0.1</v>
      </c>
      <c r="E51" s="395">
        <f>D51*C51*B51</f>
        <v>0.47310000000000002</v>
      </c>
      <c r="F51" s="395">
        <v>2</v>
      </c>
      <c r="G51" s="395">
        <f>F51*E51</f>
        <v>0.94620000000000004</v>
      </c>
    </row>
    <row r="52" spans="1:7" s="274" customFormat="1" ht="15">
      <c r="A52" s="395"/>
      <c r="B52" s="395">
        <v>2.8</v>
      </c>
      <c r="C52" s="395">
        <v>1.1399999999999999</v>
      </c>
      <c r="D52" s="395">
        <v>0.1</v>
      </c>
      <c r="E52" s="395">
        <f t="shared" ref="E52:E57" si="0">D52*C52*B52</f>
        <v>0.31919999999999993</v>
      </c>
      <c r="F52" s="395">
        <v>2</v>
      </c>
      <c r="G52" s="395">
        <f t="shared" ref="G52:G57" si="1">F52*E52</f>
        <v>0.63839999999999986</v>
      </c>
    </row>
    <row r="53" spans="1:7" s="274" customFormat="1" ht="15">
      <c r="A53" s="395"/>
      <c r="B53" s="395">
        <v>1.6</v>
      </c>
      <c r="C53" s="395">
        <f>2.95+1.14</f>
        <v>4.09</v>
      </c>
      <c r="D53" s="395">
        <v>0.1</v>
      </c>
      <c r="E53" s="395">
        <f t="shared" si="0"/>
        <v>0.65440000000000009</v>
      </c>
      <c r="F53" s="395">
        <v>2</v>
      </c>
      <c r="G53" s="395">
        <f t="shared" si="1"/>
        <v>1.3088000000000002</v>
      </c>
    </row>
    <row r="54" spans="1:7" s="274" customFormat="1" ht="15">
      <c r="A54" s="395"/>
      <c r="B54" s="395">
        <v>1.1499999999999999</v>
      </c>
      <c r="C54" s="395">
        <v>1.1399999999999999</v>
      </c>
      <c r="D54" s="395">
        <v>0.1</v>
      </c>
      <c r="E54" s="395">
        <f t="shared" si="0"/>
        <v>0.13109999999999997</v>
      </c>
      <c r="F54" s="395">
        <v>2</v>
      </c>
      <c r="G54" s="395">
        <f t="shared" si="1"/>
        <v>0.26219999999999993</v>
      </c>
    </row>
    <row r="55" spans="1:7" s="274" customFormat="1" ht="15">
      <c r="A55" s="395"/>
      <c r="B55" s="395">
        <v>0.4</v>
      </c>
      <c r="C55" s="395">
        <v>0.36</v>
      </c>
      <c r="D55" s="395">
        <v>2.6</v>
      </c>
      <c r="E55" s="395">
        <f t="shared" si="0"/>
        <v>0.37440000000000001</v>
      </c>
      <c r="F55" s="395">
        <v>2</v>
      </c>
      <c r="G55" s="395">
        <f t="shared" si="1"/>
        <v>0.74880000000000002</v>
      </c>
    </row>
    <row r="56" spans="1:7" s="274" customFormat="1" ht="15">
      <c r="A56" s="395"/>
      <c r="B56" s="395">
        <v>1.2</v>
      </c>
      <c r="C56" s="395">
        <v>0.8</v>
      </c>
      <c r="D56" s="395">
        <v>0.5</v>
      </c>
      <c r="E56" s="395">
        <f t="shared" si="0"/>
        <v>0.48</v>
      </c>
      <c r="F56" s="395">
        <v>3</v>
      </c>
      <c r="G56" s="395">
        <f t="shared" si="1"/>
        <v>1.44</v>
      </c>
    </row>
    <row r="57" spans="1:7" s="274" customFormat="1" ht="15">
      <c r="A57" s="395"/>
      <c r="B57" s="395">
        <v>0.4</v>
      </c>
      <c r="C57" s="395">
        <v>0.36</v>
      </c>
      <c r="D57" s="395">
        <v>4</v>
      </c>
      <c r="E57" s="395">
        <f t="shared" si="0"/>
        <v>0.57599999999999996</v>
      </c>
      <c r="F57" s="395">
        <v>1</v>
      </c>
      <c r="G57" s="395">
        <f t="shared" si="1"/>
        <v>0.57599999999999996</v>
      </c>
    </row>
    <row r="58" spans="1:7" ht="15">
      <c r="A58" s="394"/>
      <c r="B58" s="394"/>
      <c r="C58" s="394"/>
      <c r="D58" s="394"/>
      <c r="E58" s="394"/>
      <c r="F58" s="283" t="s">
        <v>230</v>
      </c>
      <c r="G58" s="281">
        <f>SUM(G51:G57)</f>
        <v>5.9203999999999999</v>
      </c>
    </row>
    <row r="59" spans="1:7" ht="15">
      <c r="A59" s="394"/>
      <c r="B59" s="394"/>
      <c r="C59" s="394"/>
      <c r="D59" s="394"/>
      <c r="E59" s="394"/>
      <c r="F59" s="283" t="s">
        <v>231</v>
      </c>
      <c r="G59" s="284">
        <f>'CUBI. #4'!C93</f>
        <v>5.38</v>
      </c>
    </row>
    <row r="60" spans="1:7" ht="15">
      <c r="A60" s="394"/>
      <c r="B60" s="394"/>
      <c r="C60" s="394"/>
      <c r="D60" s="394"/>
      <c r="E60" s="394"/>
      <c r="F60" s="283" t="s">
        <v>233</v>
      </c>
      <c r="G60" s="348">
        <f>G58-G59</f>
        <v>0.54039999999999999</v>
      </c>
    </row>
    <row r="62" spans="1:7" ht="15">
      <c r="A62" s="489" t="s">
        <v>244</v>
      </c>
      <c r="B62" s="490"/>
      <c r="C62" s="490"/>
      <c r="D62" s="490"/>
      <c r="E62" s="490"/>
      <c r="F62" s="490"/>
      <c r="G62" s="491"/>
    </row>
    <row r="63" spans="1:7" ht="15">
      <c r="A63" s="281" t="s">
        <v>224</v>
      </c>
      <c r="B63" s="281" t="s">
        <v>225</v>
      </c>
      <c r="C63" s="281" t="s">
        <v>226</v>
      </c>
      <c r="D63" s="281" t="s">
        <v>227</v>
      </c>
      <c r="E63" s="281" t="s">
        <v>236</v>
      </c>
      <c r="F63" s="281" t="s">
        <v>136</v>
      </c>
      <c r="G63" s="281" t="s">
        <v>229</v>
      </c>
    </row>
    <row r="64" spans="1:7" s="274" customFormat="1" ht="15">
      <c r="A64" s="395"/>
      <c r="B64" s="395">
        <v>19.2</v>
      </c>
      <c r="C64" s="395"/>
      <c r="D64" s="395">
        <v>0.2</v>
      </c>
      <c r="E64" s="395">
        <f>D64*B64</f>
        <v>3.84</v>
      </c>
      <c r="F64" s="395">
        <v>1</v>
      </c>
      <c r="G64" s="395">
        <f>F64*E64</f>
        <v>3.84</v>
      </c>
    </row>
    <row r="65" spans="1:7" ht="15">
      <c r="A65" s="394"/>
      <c r="B65" s="394"/>
      <c r="C65" s="394"/>
      <c r="D65" s="394"/>
      <c r="E65" s="394"/>
      <c r="F65" s="283" t="s">
        <v>230</v>
      </c>
      <c r="G65" s="281">
        <f>SUM(G64:G64)</f>
        <v>3.84</v>
      </c>
    </row>
    <row r="66" spans="1:7" ht="15">
      <c r="A66" s="394"/>
      <c r="B66" s="394"/>
      <c r="C66" s="394"/>
      <c r="D66" s="394"/>
      <c r="E66" s="394"/>
      <c r="F66" s="283" t="s">
        <v>231</v>
      </c>
      <c r="G66" s="284">
        <f>'CUBI. #4'!C102</f>
        <v>17.86</v>
      </c>
    </row>
    <row r="70" spans="1:7" ht="18.75">
      <c r="A70" s="492" t="s">
        <v>245</v>
      </c>
      <c r="B70" s="492"/>
      <c r="C70" s="492"/>
      <c r="D70" s="492"/>
      <c r="E70" s="492"/>
      <c r="F70" s="492"/>
      <c r="G70" s="492"/>
    </row>
    <row r="73" spans="1:7" ht="15">
      <c r="A73" s="489" t="s">
        <v>246</v>
      </c>
      <c r="B73" s="490"/>
      <c r="C73" s="490"/>
      <c r="D73" s="490"/>
      <c r="E73" s="490"/>
      <c r="F73" s="490"/>
      <c r="G73" s="491"/>
    </row>
    <row r="74" spans="1:7" ht="15">
      <c r="A74" s="281" t="s">
        <v>224</v>
      </c>
      <c r="B74" s="281" t="s">
        <v>225</v>
      </c>
      <c r="C74" s="281" t="s">
        <v>226</v>
      </c>
      <c r="D74" s="281" t="s">
        <v>227</v>
      </c>
      <c r="E74" s="281" t="s">
        <v>228</v>
      </c>
      <c r="F74" s="281" t="s">
        <v>136</v>
      </c>
      <c r="G74" s="281" t="s">
        <v>229</v>
      </c>
    </row>
    <row r="75" spans="1:7" s="274" customFormat="1" ht="15">
      <c r="A75" s="395"/>
      <c r="B75" s="395">
        <v>1.2</v>
      </c>
      <c r="C75" s="395">
        <v>0.4</v>
      </c>
      <c r="D75" s="395">
        <v>0.8</v>
      </c>
      <c r="E75" s="395">
        <f>D75*C75*B75</f>
        <v>0.38400000000000006</v>
      </c>
      <c r="F75" s="395">
        <v>2</v>
      </c>
      <c r="G75" s="395">
        <f>F75*E75</f>
        <v>0.76800000000000013</v>
      </c>
    </row>
    <row r="76" spans="1:7" ht="15">
      <c r="A76" s="394"/>
      <c r="B76" s="394"/>
      <c r="C76" s="394"/>
      <c r="D76" s="394"/>
      <c r="E76" s="394"/>
      <c r="F76" s="283" t="s">
        <v>230</v>
      </c>
      <c r="G76" s="281">
        <f>SUM(G75:G75)</f>
        <v>0.76800000000000013</v>
      </c>
    </row>
    <row r="79" spans="1:7" ht="15">
      <c r="A79" s="489" t="s">
        <v>247</v>
      </c>
      <c r="B79" s="490"/>
      <c r="C79" s="490"/>
      <c r="D79" s="490"/>
      <c r="E79" s="490"/>
      <c r="F79" s="490"/>
      <c r="G79" s="491"/>
    </row>
    <row r="80" spans="1:7" ht="15">
      <c r="A80" s="281" t="s">
        <v>224</v>
      </c>
      <c r="B80" s="281" t="s">
        <v>225</v>
      </c>
      <c r="C80" s="281" t="s">
        <v>226</v>
      </c>
      <c r="D80" s="281" t="s">
        <v>227</v>
      </c>
      <c r="E80" s="281" t="s">
        <v>236</v>
      </c>
      <c r="F80" s="281" t="s">
        <v>136</v>
      </c>
      <c r="G80" s="281" t="s">
        <v>229</v>
      </c>
    </row>
    <row r="81" spans="1:7" ht="15">
      <c r="A81" s="281"/>
      <c r="B81" s="282"/>
      <c r="C81" s="282"/>
      <c r="D81" s="281"/>
      <c r="E81" s="282"/>
      <c r="F81" s="282">
        <v>2</v>
      </c>
      <c r="G81" s="282">
        <f>F81</f>
        <v>2</v>
      </c>
    </row>
    <row r="82" spans="1:7" ht="15">
      <c r="A82" s="394"/>
      <c r="B82" s="394"/>
      <c r="C82" s="394"/>
      <c r="D82" s="394"/>
      <c r="E82" s="394"/>
      <c r="F82" s="283" t="s">
        <v>230</v>
      </c>
      <c r="G82" s="281">
        <f>SUM(G81:G81)</f>
        <v>2</v>
      </c>
    </row>
    <row r="84" spans="1:7" ht="15">
      <c r="A84" s="489" t="s">
        <v>248</v>
      </c>
      <c r="B84" s="490"/>
      <c r="C84" s="490"/>
      <c r="D84" s="490"/>
      <c r="E84" s="490"/>
      <c r="F84" s="490"/>
      <c r="G84" s="491"/>
    </row>
    <row r="85" spans="1:7" ht="15">
      <c r="A85" s="281" t="s">
        <v>224</v>
      </c>
      <c r="B85" s="281" t="s">
        <v>249</v>
      </c>
      <c r="C85" s="281" t="s">
        <v>250</v>
      </c>
      <c r="D85" s="281" t="s">
        <v>227</v>
      </c>
      <c r="E85" s="281" t="s">
        <v>236</v>
      </c>
      <c r="F85" s="281" t="s">
        <v>136</v>
      </c>
      <c r="G85" s="281" t="s">
        <v>229</v>
      </c>
    </row>
    <row r="86" spans="1:7" ht="15">
      <c r="A86" s="281"/>
      <c r="B86" s="282">
        <f>'CUBI. #4'!I23+'CUBI. #4'!I25+'CUBI. #4'!I24+'CUBI. #4'!I27+'CUBI. #4'!C133</f>
        <v>452.53579999999999</v>
      </c>
      <c r="C86" s="282">
        <f>'CUBI. #4'!I97+'CUBI. #4'!I98+'CUBI. #4'!C140+'CUBI. #4'!C139</f>
        <v>197.4</v>
      </c>
      <c r="D86" s="281"/>
      <c r="E86" s="282">
        <f>C86+B86</f>
        <v>649.93579999999997</v>
      </c>
      <c r="F86" s="282">
        <v>1</v>
      </c>
      <c r="G86" s="282">
        <f>E86</f>
        <v>649.93579999999997</v>
      </c>
    </row>
    <row r="87" spans="1:7" ht="15">
      <c r="A87" s="394"/>
      <c r="B87" s="394"/>
      <c r="C87" s="394"/>
      <c r="D87" s="394"/>
      <c r="E87" s="394"/>
      <c r="F87" s="283" t="s">
        <v>230</v>
      </c>
      <c r="G87" s="281">
        <f>SUM(G86:G86)</f>
        <v>649.93579999999997</v>
      </c>
    </row>
    <row r="89" spans="1:7" ht="15">
      <c r="A89" s="489" t="s">
        <v>251</v>
      </c>
      <c r="B89" s="490"/>
      <c r="C89" s="490"/>
      <c r="D89" s="490"/>
      <c r="E89" s="490"/>
      <c r="F89" s="490"/>
      <c r="G89" s="491"/>
    </row>
    <row r="90" spans="1:7" ht="15">
      <c r="A90" s="281" t="s">
        <v>224</v>
      </c>
      <c r="B90" s="281" t="s">
        <v>225</v>
      </c>
      <c r="C90" s="281" t="s">
        <v>226</v>
      </c>
      <c r="D90" s="281" t="s">
        <v>227</v>
      </c>
      <c r="E90" s="281" t="s">
        <v>228</v>
      </c>
      <c r="F90" s="281" t="s">
        <v>136</v>
      </c>
      <c r="G90" s="281" t="s">
        <v>229</v>
      </c>
    </row>
    <row r="91" spans="1:7" ht="15">
      <c r="A91" s="395"/>
      <c r="B91" s="395">
        <v>8.6</v>
      </c>
      <c r="C91" s="395">
        <v>9.15</v>
      </c>
      <c r="D91" s="395">
        <v>0.1</v>
      </c>
      <c r="E91" s="395">
        <f>D91*C91*B91</f>
        <v>7.8689999999999998</v>
      </c>
      <c r="F91" s="395">
        <v>2</v>
      </c>
      <c r="G91" s="395">
        <f>F91*E91</f>
        <v>15.738</v>
      </c>
    </row>
    <row r="92" spans="1:7" ht="15">
      <c r="A92" s="394"/>
      <c r="B92" s="394"/>
      <c r="C92" s="394"/>
      <c r="D92" s="394"/>
      <c r="E92" s="394"/>
      <c r="F92" s="283" t="s">
        <v>230</v>
      </c>
      <c r="G92" s="281">
        <f>SUM(G91:G91)</f>
        <v>15.738</v>
      </c>
    </row>
    <row r="96" spans="1:7" ht="15">
      <c r="A96" s="489" t="s">
        <v>252</v>
      </c>
      <c r="B96" s="490"/>
      <c r="C96" s="490"/>
      <c r="D96" s="490"/>
      <c r="E96" s="490"/>
      <c r="F96" s="490"/>
      <c r="G96" s="491"/>
    </row>
    <row r="97" spans="1:7" ht="15">
      <c r="A97" s="281" t="s">
        <v>224</v>
      </c>
      <c r="B97" s="281" t="s">
        <v>225</v>
      </c>
      <c r="C97" s="281" t="s">
        <v>226</v>
      </c>
      <c r="D97" s="281" t="s">
        <v>227</v>
      </c>
      <c r="E97" s="281" t="s">
        <v>30</v>
      </c>
      <c r="F97" s="281" t="s">
        <v>136</v>
      </c>
      <c r="G97" s="281" t="s">
        <v>229</v>
      </c>
    </row>
    <row r="98" spans="1:7" ht="15">
      <c r="A98" s="281"/>
      <c r="B98" s="395">
        <v>2.8</v>
      </c>
      <c r="C98" s="395"/>
      <c r="D98" s="395"/>
      <c r="E98" s="395">
        <f>B98</f>
        <v>2.8</v>
      </c>
      <c r="F98" s="395">
        <v>2</v>
      </c>
      <c r="G98" s="395">
        <f>F98*E98</f>
        <v>5.6</v>
      </c>
    </row>
    <row r="99" spans="1:7" ht="15">
      <c r="A99" s="281"/>
      <c r="B99" s="395">
        <v>4.1500000000000004</v>
      </c>
      <c r="C99" s="395"/>
      <c r="D99" s="395"/>
      <c r="E99" s="395">
        <f t="shared" ref="E99:E104" si="2">B99</f>
        <v>4.1500000000000004</v>
      </c>
      <c r="F99" s="395">
        <v>2</v>
      </c>
      <c r="G99" s="395">
        <f t="shared" ref="G99:G104" si="3">F99*E99</f>
        <v>8.3000000000000007</v>
      </c>
    </row>
    <row r="100" spans="1:7" ht="15">
      <c r="A100" s="281"/>
      <c r="B100" s="395">
        <v>1.1399999999999999</v>
      </c>
      <c r="C100" s="395"/>
      <c r="D100" s="395"/>
      <c r="E100" s="395">
        <f t="shared" si="2"/>
        <v>1.1399999999999999</v>
      </c>
      <c r="F100" s="395">
        <v>51</v>
      </c>
      <c r="G100" s="395">
        <f t="shared" si="3"/>
        <v>58.139999999999993</v>
      </c>
    </row>
    <row r="101" spans="1:7" ht="15">
      <c r="A101" s="281"/>
      <c r="B101" s="395">
        <v>1.6</v>
      </c>
      <c r="C101" s="395"/>
      <c r="D101" s="395"/>
      <c r="E101" s="395">
        <f t="shared" si="2"/>
        <v>1.6</v>
      </c>
      <c r="F101" s="395">
        <v>1</v>
      </c>
      <c r="G101" s="395">
        <f t="shared" si="3"/>
        <v>1.6</v>
      </c>
    </row>
    <row r="102" spans="1:7" ht="15">
      <c r="A102" s="281"/>
      <c r="B102" s="395">
        <v>2.95</v>
      </c>
      <c r="C102" s="395"/>
      <c r="D102" s="395"/>
      <c r="E102" s="395">
        <f t="shared" si="2"/>
        <v>2.95</v>
      </c>
      <c r="F102" s="395">
        <v>1</v>
      </c>
      <c r="G102" s="395">
        <f t="shared" si="3"/>
        <v>2.95</v>
      </c>
    </row>
    <row r="103" spans="1:7" ht="15">
      <c r="A103" s="281"/>
      <c r="B103" s="395">
        <v>1.1499999999999999</v>
      </c>
      <c r="C103" s="395"/>
      <c r="D103" s="395"/>
      <c r="E103" s="395">
        <f t="shared" si="2"/>
        <v>1.1499999999999999</v>
      </c>
      <c r="F103" s="395">
        <v>1</v>
      </c>
      <c r="G103" s="395">
        <f t="shared" si="3"/>
        <v>1.1499999999999999</v>
      </c>
    </row>
    <row r="104" spans="1:7" ht="15">
      <c r="A104" s="395"/>
      <c r="B104" s="395">
        <v>0.49</v>
      </c>
      <c r="C104" s="395"/>
      <c r="D104" s="395"/>
      <c r="E104" s="395">
        <f t="shared" si="2"/>
        <v>0.49</v>
      </c>
      <c r="F104" s="395">
        <v>51</v>
      </c>
      <c r="G104" s="395">
        <f t="shared" si="3"/>
        <v>24.99</v>
      </c>
    </row>
    <row r="105" spans="1:7" ht="15">
      <c r="A105" s="394"/>
      <c r="B105" s="394"/>
      <c r="C105" s="394"/>
      <c r="D105" s="394"/>
      <c r="E105" s="394"/>
      <c r="F105" s="283" t="s">
        <v>230</v>
      </c>
      <c r="G105" s="281">
        <f>SUM(G98:G104)</f>
        <v>102.72999999999999</v>
      </c>
    </row>
    <row r="109" spans="1:7" ht="15">
      <c r="A109" s="492" t="s">
        <v>176</v>
      </c>
      <c r="B109" s="492"/>
      <c r="C109" s="492"/>
      <c r="D109" s="492"/>
      <c r="E109" s="492"/>
      <c r="F109" s="492"/>
      <c r="G109" s="492"/>
    </row>
    <row r="111" spans="1:7" ht="15">
      <c r="A111" s="489" t="s">
        <v>253</v>
      </c>
      <c r="B111" s="490"/>
      <c r="C111" s="490"/>
      <c r="D111" s="490"/>
      <c r="E111" s="490"/>
      <c r="F111" s="490"/>
      <c r="G111" s="491"/>
    </row>
    <row r="112" spans="1:7" ht="15">
      <c r="A112" s="281" t="s">
        <v>224</v>
      </c>
      <c r="B112" s="281" t="s">
        <v>225</v>
      </c>
      <c r="C112" s="281" t="s">
        <v>226</v>
      </c>
      <c r="D112" s="281" t="s">
        <v>227</v>
      </c>
      <c r="E112" s="281" t="s">
        <v>236</v>
      </c>
      <c r="F112" s="281" t="s">
        <v>136</v>
      </c>
      <c r="G112" s="281" t="s">
        <v>229</v>
      </c>
    </row>
    <row r="113" spans="1:7" ht="15">
      <c r="A113" s="395"/>
      <c r="B113" s="395">
        <v>10.46</v>
      </c>
      <c r="C113" s="395">
        <v>4.6500000000000004</v>
      </c>
      <c r="D113" s="395">
        <v>0.1</v>
      </c>
      <c r="E113" s="395">
        <f>D113*B113*C113</f>
        <v>4.863900000000001</v>
      </c>
      <c r="F113" s="395">
        <v>1</v>
      </c>
      <c r="G113" s="395">
        <f>F113*E113</f>
        <v>4.863900000000001</v>
      </c>
    </row>
    <row r="114" spans="1:7" ht="15">
      <c r="A114" s="394"/>
      <c r="B114" s="394"/>
      <c r="C114" s="394"/>
      <c r="D114" s="394"/>
      <c r="E114" s="394"/>
      <c r="F114" s="283" t="s">
        <v>230</v>
      </c>
      <c r="G114" s="281">
        <f>SUM(G113:G113)</f>
        <v>4.863900000000001</v>
      </c>
    </row>
    <row r="116" spans="1:7" ht="15">
      <c r="A116" s="489" t="s">
        <v>254</v>
      </c>
      <c r="B116" s="490"/>
      <c r="C116" s="490"/>
      <c r="D116" s="490"/>
      <c r="E116" s="490"/>
      <c r="F116" s="490"/>
      <c r="G116" s="491"/>
    </row>
    <row r="117" spans="1:7" ht="15">
      <c r="A117" s="281" t="s">
        <v>224</v>
      </c>
      <c r="B117" s="281" t="s">
        <v>225</v>
      </c>
      <c r="C117" s="281" t="s">
        <v>226</v>
      </c>
      <c r="D117" s="281" t="s">
        <v>227</v>
      </c>
      <c r="E117" s="281" t="s">
        <v>228</v>
      </c>
      <c r="F117" s="281" t="s">
        <v>136</v>
      </c>
      <c r="G117" s="281" t="s">
        <v>229</v>
      </c>
    </row>
    <row r="118" spans="1:7" s="274" customFormat="1" ht="15">
      <c r="A118" s="395"/>
      <c r="B118" s="395">
        <v>9.98</v>
      </c>
      <c r="C118" s="395">
        <v>0.2</v>
      </c>
      <c r="D118" s="395">
        <v>0.2</v>
      </c>
      <c r="E118" s="395">
        <f>D118*B118*C118</f>
        <v>0.39920000000000005</v>
      </c>
      <c r="F118" s="395">
        <v>1</v>
      </c>
      <c r="G118" s="395">
        <f t="shared" ref="G118:G122" si="4">F118*E118</f>
        <v>0.39920000000000005</v>
      </c>
    </row>
    <row r="119" spans="1:7" s="274" customFormat="1" ht="15">
      <c r="A119" s="395"/>
      <c r="B119" s="395">
        <v>3.48</v>
      </c>
      <c r="C119" s="395">
        <v>0.2</v>
      </c>
      <c r="D119" s="395">
        <v>0.2</v>
      </c>
      <c r="E119" s="395">
        <f t="shared" ref="E119:E122" si="5">D119*B119*C119</f>
        <v>0.13920000000000002</v>
      </c>
      <c r="F119" s="395">
        <v>1</v>
      </c>
      <c r="G119" s="395">
        <f t="shared" si="4"/>
        <v>0.13920000000000002</v>
      </c>
    </row>
    <row r="120" spans="1:7" s="274" customFormat="1" ht="15">
      <c r="A120" s="395"/>
      <c r="B120" s="395">
        <v>4.2</v>
      </c>
      <c r="C120" s="395">
        <v>0.2</v>
      </c>
      <c r="D120" s="395">
        <v>0.2</v>
      </c>
      <c r="E120" s="395">
        <f t="shared" si="5"/>
        <v>0.16800000000000004</v>
      </c>
      <c r="F120" s="395">
        <v>1</v>
      </c>
      <c r="G120" s="395">
        <f t="shared" si="4"/>
        <v>0.16800000000000004</v>
      </c>
    </row>
    <row r="121" spans="1:7" s="274" customFormat="1" ht="15">
      <c r="A121" s="395"/>
      <c r="B121" s="395">
        <v>9.98</v>
      </c>
      <c r="C121" s="395">
        <v>0.2</v>
      </c>
      <c r="D121" s="395">
        <v>0.3</v>
      </c>
      <c r="E121" s="395">
        <f t="shared" si="5"/>
        <v>0.59880000000000011</v>
      </c>
      <c r="F121" s="395">
        <v>1</v>
      </c>
      <c r="G121" s="395">
        <f t="shared" si="4"/>
        <v>0.59880000000000011</v>
      </c>
    </row>
    <row r="122" spans="1:7" s="274" customFormat="1" ht="15">
      <c r="A122" s="395"/>
      <c r="B122" s="395">
        <v>3.48</v>
      </c>
      <c r="C122" s="395">
        <v>0.2</v>
      </c>
      <c r="D122" s="395">
        <v>0.3</v>
      </c>
      <c r="E122" s="395">
        <f t="shared" si="5"/>
        <v>0.20880000000000001</v>
      </c>
      <c r="F122" s="395">
        <v>1</v>
      </c>
      <c r="G122" s="395">
        <f t="shared" si="4"/>
        <v>0.20880000000000001</v>
      </c>
    </row>
    <row r="123" spans="1:7" s="274" customFormat="1" ht="15">
      <c r="A123" s="395"/>
      <c r="B123" s="395">
        <v>4.2</v>
      </c>
      <c r="C123" s="395">
        <v>0.2</v>
      </c>
      <c r="D123" s="395">
        <v>0.3</v>
      </c>
      <c r="E123" s="395">
        <f>D123*B123*C123</f>
        <v>0.252</v>
      </c>
      <c r="F123" s="395">
        <v>1</v>
      </c>
      <c r="G123" s="395">
        <f>F123*E123</f>
        <v>0.252</v>
      </c>
    </row>
    <row r="124" spans="1:7" ht="15">
      <c r="A124" s="394"/>
      <c r="B124" s="394"/>
      <c r="C124" s="394"/>
      <c r="D124" s="394"/>
      <c r="E124" s="394"/>
      <c r="F124" s="283" t="s">
        <v>230</v>
      </c>
      <c r="G124" s="281">
        <f>SUM(G118:G123)</f>
        <v>1.7660000000000002</v>
      </c>
    </row>
    <row r="126" spans="1:7" ht="15">
      <c r="A126" s="492" t="s">
        <v>255</v>
      </c>
      <c r="B126" s="492"/>
      <c r="C126" s="492"/>
      <c r="D126" s="492"/>
      <c r="E126" s="492"/>
      <c r="F126" s="492"/>
      <c r="G126" s="492"/>
    </row>
    <row r="127" spans="1:7" ht="15">
      <c r="A127" s="394"/>
      <c r="B127" s="394"/>
      <c r="C127" s="394"/>
      <c r="D127" s="394"/>
      <c r="E127" s="394"/>
      <c r="F127" s="394"/>
      <c r="G127" s="394"/>
    </row>
    <row r="128" spans="1:7" ht="15">
      <c r="A128" s="489" t="s">
        <v>256</v>
      </c>
      <c r="B128" s="490"/>
      <c r="C128" s="490"/>
      <c r="D128" s="490"/>
      <c r="E128" s="490"/>
      <c r="F128" s="490"/>
      <c r="G128" s="491"/>
    </row>
    <row r="129" spans="1:8" ht="15">
      <c r="A129" s="493" t="s">
        <v>257</v>
      </c>
      <c r="B129" s="493"/>
      <c r="C129" s="493"/>
      <c r="D129" s="108" t="s">
        <v>258</v>
      </c>
      <c r="E129" s="107" t="s">
        <v>259</v>
      </c>
      <c r="F129" s="108" t="s">
        <v>10</v>
      </c>
      <c r="G129" s="108" t="s">
        <v>11</v>
      </c>
    </row>
    <row r="130" spans="1:8">
      <c r="A130" s="487" t="s">
        <v>260</v>
      </c>
      <c r="B130" s="488"/>
      <c r="C130" s="488"/>
      <c r="D130" s="352">
        <v>1</v>
      </c>
      <c r="E130" s="301"/>
      <c r="F130" s="351">
        <v>138845</v>
      </c>
      <c r="G130" s="351">
        <f>F130*D130</f>
        <v>138845</v>
      </c>
      <c r="H130" s="300"/>
    </row>
    <row r="131" spans="1:8">
      <c r="A131" s="487" t="s">
        <v>261</v>
      </c>
      <c r="B131" s="488"/>
      <c r="C131" s="488"/>
      <c r="D131" s="352">
        <v>1</v>
      </c>
      <c r="E131" s="301"/>
      <c r="F131" s="351">
        <v>32010</v>
      </c>
      <c r="G131" s="351">
        <f t="shared" ref="G131:G137" si="6">F131*D131</f>
        <v>32010</v>
      </c>
    </row>
    <row r="132" spans="1:8">
      <c r="A132" s="487" t="s">
        <v>262</v>
      </c>
      <c r="B132" s="488"/>
      <c r="C132" s="488"/>
      <c r="D132" s="352">
        <v>1</v>
      </c>
      <c r="E132" s="301"/>
      <c r="F132" s="351">
        <v>248280</v>
      </c>
      <c r="G132" s="351">
        <f t="shared" si="6"/>
        <v>248280</v>
      </c>
    </row>
    <row r="133" spans="1:8">
      <c r="A133" s="487" t="s">
        <v>263</v>
      </c>
      <c r="B133" s="488"/>
      <c r="C133" s="488"/>
      <c r="D133" s="352">
        <v>1</v>
      </c>
      <c r="E133" s="301"/>
      <c r="F133" s="351">
        <v>106296</v>
      </c>
      <c r="G133" s="351">
        <f t="shared" si="6"/>
        <v>106296</v>
      </c>
    </row>
    <row r="134" spans="1:8">
      <c r="A134" s="487" t="s">
        <v>264</v>
      </c>
      <c r="B134" s="488"/>
      <c r="C134" s="488"/>
      <c r="D134" s="352">
        <v>1</v>
      </c>
      <c r="E134" s="301"/>
      <c r="F134" s="351">
        <v>10770</v>
      </c>
      <c r="G134" s="351">
        <f t="shared" si="6"/>
        <v>10770</v>
      </c>
    </row>
    <row r="135" spans="1:8">
      <c r="A135" s="487" t="s">
        <v>265</v>
      </c>
      <c r="B135" s="488"/>
      <c r="C135" s="488"/>
      <c r="D135" s="352">
        <v>1</v>
      </c>
      <c r="E135" s="301"/>
      <c r="F135" s="351">
        <v>109120</v>
      </c>
      <c r="G135" s="351">
        <f t="shared" si="6"/>
        <v>109120</v>
      </c>
    </row>
    <row r="136" spans="1:8">
      <c r="A136" s="487" t="s">
        <v>266</v>
      </c>
      <c r="B136" s="488"/>
      <c r="C136" s="488"/>
      <c r="D136" s="352">
        <v>1</v>
      </c>
      <c r="E136" s="301"/>
      <c r="F136" s="351">
        <v>6090</v>
      </c>
      <c r="G136" s="351">
        <f t="shared" si="6"/>
        <v>6090</v>
      </c>
    </row>
    <row r="137" spans="1:8">
      <c r="A137" s="487" t="s">
        <v>267</v>
      </c>
      <c r="B137" s="488"/>
      <c r="C137" s="488"/>
      <c r="D137" s="352">
        <v>1</v>
      </c>
      <c r="E137" s="301"/>
      <c r="F137" s="351">
        <v>36000</v>
      </c>
      <c r="G137" s="351">
        <f t="shared" si="6"/>
        <v>36000</v>
      </c>
    </row>
    <row r="138" spans="1:8">
      <c r="A138" s="274"/>
      <c r="F138" s="302" t="s">
        <v>17</v>
      </c>
      <c r="G138" s="350">
        <f>SUM(G130:G137)</f>
        <v>687411</v>
      </c>
    </row>
    <row r="139" spans="1:8">
      <c r="A139" s="353" t="s">
        <v>268</v>
      </c>
      <c r="F139" s="302" t="s">
        <v>269</v>
      </c>
      <c r="G139" s="350">
        <f>'CUBI. #4'!R105</f>
        <v>549250</v>
      </c>
    </row>
    <row r="140" spans="1:8">
      <c r="F140" s="302" t="s">
        <v>270</v>
      </c>
      <c r="G140" s="350">
        <f>'CUBI. #4'!R146</f>
        <v>13193.973</v>
      </c>
    </row>
    <row r="141" spans="1:8">
      <c r="F141" s="302" t="s">
        <v>271</v>
      </c>
      <c r="G141" s="350">
        <f>G138-G139-G140</f>
        <v>124967.027</v>
      </c>
    </row>
    <row r="142" spans="1:8">
      <c r="F142" s="353"/>
      <c r="G142" s="354"/>
    </row>
    <row r="143" spans="1:8">
      <c r="F143" s="353"/>
      <c r="G143" s="354"/>
    </row>
    <row r="144" spans="1:8">
      <c r="F144" s="353"/>
      <c r="G144" s="354"/>
    </row>
    <row r="145" spans="6:7">
      <c r="F145" s="353"/>
      <c r="G145" s="354"/>
    </row>
    <row r="146" spans="6:7">
      <c r="F146" s="353"/>
      <c r="G146" s="354"/>
    </row>
    <row r="147" spans="6:7">
      <c r="F147" s="353"/>
      <c r="G147" s="354"/>
    </row>
    <row r="148" spans="6:7">
      <c r="F148" s="353"/>
      <c r="G148" s="354"/>
    </row>
    <row r="149" spans="6:7">
      <c r="F149" s="353"/>
      <c r="G149" s="354"/>
    </row>
    <row r="150" spans="6:7">
      <c r="F150" s="353"/>
      <c r="G150" s="354"/>
    </row>
    <row r="151" spans="6:7">
      <c r="F151" s="353"/>
      <c r="G151" s="354"/>
    </row>
    <row r="152" spans="6:7">
      <c r="F152" s="353"/>
      <c r="G152" s="354"/>
    </row>
    <row r="153" spans="6:7">
      <c r="F153" s="353"/>
      <c r="G153" s="354"/>
    </row>
    <row r="154" spans="6:7">
      <c r="F154" s="353"/>
      <c r="G154" s="354"/>
    </row>
    <row r="155" spans="6:7">
      <c r="F155" s="353"/>
      <c r="G155" s="354"/>
    </row>
    <row r="156" spans="6:7">
      <c r="F156" s="353"/>
      <c r="G156" s="354"/>
    </row>
    <row r="157" spans="6:7">
      <c r="F157" s="353"/>
      <c r="G157" s="354"/>
    </row>
    <row r="158" spans="6:7">
      <c r="F158" s="353"/>
      <c r="G158" s="354"/>
    </row>
    <row r="159" spans="6:7">
      <c r="F159" s="353"/>
      <c r="G159" s="354"/>
    </row>
    <row r="160" spans="6:7">
      <c r="F160" s="353"/>
      <c r="G160" s="354"/>
    </row>
    <row r="161" spans="6:7">
      <c r="F161" s="353"/>
      <c r="G161" s="354"/>
    </row>
    <row r="162" spans="6:7">
      <c r="F162" s="353"/>
      <c r="G162" s="354"/>
    </row>
    <row r="163" spans="6:7">
      <c r="F163" s="353"/>
      <c r="G163" s="354"/>
    </row>
    <row r="164" spans="6:7">
      <c r="F164" s="353"/>
      <c r="G164" s="354"/>
    </row>
    <row r="165" spans="6:7">
      <c r="F165" s="353"/>
      <c r="G165" s="354"/>
    </row>
    <row r="166" spans="6:7">
      <c r="F166" s="353"/>
      <c r="G166" s="354"/>
    </row>
    <row r="167" spans="6:7">
      <c r="F167" s="353"/>
      <c r="G167" s="354"/>
    </row>
    <row r="168" spans="6:7">
      <c r="F168" s="353"/>
      <c r="G168" s="354"/>
    </row>
    <row r="169" spans="6:7">
      <c r="F169" s="353"/>
      <c r="G169" s="354"/>
    </row>
    <row r="170" spans="6:7">
      <c r="F170" s="353"/>
      <c r="G170" s="354"/>
    </row>
    <row r="171" spans="6:7">
      <c r="F171" s="353"/>
      <c r="G171" s="354"/>
    </row>
    <row r="172" spans="6:7">
      <c r="F172" s="353"/>
      <c r="G172" s="354"/>
    </row>
    <row r="173" spans="6:7">
      <c r="F173" s="353"/>
      <c r="G173" s="354"/>
    </row>
    <row r="174" spans="6:7">
      <c r="F174" s="353"/>
      <c r="G174" s="354"/>
    </row>
    <row r="175" spans="6:7">
      <c r="F175" s="353"/>
      <c r="G175" s="354"/>
    </row>
    <row r="176" spans="6:7">
      <c r="F176" s="353"/>
      <c r="G176" s="354"/>
    </row>
    <row r="177" spans="6:7">
      <c r="F177" s="353"/>
      <c r="G177" s="354"/>
    </row>
    <row r="178" spans="6:7">
      <c r="F178" s="353"/>
      <c r="G178" s="354"/>
    </row>
    <row r="179" spans="6:7">
      <c r="F179" s="353"/>
      <c r="G179" s="354"/>
    </row>
    <row r="180" spans="6:7">
      <c r="F180" s="353"/>
      <c r="G180" s="354"/>
    </row>
    <row r="181" spans="6:7">
      <c r="F181" s="353"/>
      <c r="G181" s="354"/>
    </row>
    <row r="182" spans="6:7">
      <c r="F182" s="353"/>
      <c r="G182" s="354"/>
    </row>
    <row r="183" spans="6:7">
      <c r="F183" s="353"/>
      <c r="G183" s="354"/>
    </row>
    <row r="184" spans="6:7">
      <c r="F184" s="353"/>
      <c r="G184" s="354"/>
    </row>
    <row r="185" spans="6:7">
      <c r="F185" s="353"/>
      <c r="G185" s="354"/>
    </row>
    <row r="186" spans="6:7">
      <c r="F186" s="353"/>
      <c r="G186" s="354"/>
    </row>
    <row r="187" spans="6:7">
      <c r="F187" s="353"/>
      <c r="G187" s="354"/>
    </row>
    <row r="188" spans="6:7">
      <c r="F188" s="353"/>
      <c r="G188" s="354"/>
    </row>
    <row r="189" spans="6:7">
      <c r="F189" s="353"/>
      <c r="G189" s="354"/>
    </row>
    <row r="190" spans="6:7">
      <c r="F190" s="353"/>
      <c r="G190" s="354"/>
    </row>
    <row r="191" spans="6:7">
      <c r="F191" s="353"/>
      <c r="G191" s="354"/>
    </row>
    <row r="192" spans="6:7">
      <c r="F192" s="353"/>
      <c r="G192" s="354"/>
    </row>
    <row r="193" spans="6:7">
      <c r="F193" s="353"/>
      <c r="G193" s="354"/>
    </row>
    <row r="194" spans="6:7">
      <c r="F194" s="353"/>
      <c r="G194" s="354"/>
    </row>
    <row r="195" spans="6:7">
      <c r="F195" s="353"/>
      <c r="G195" s="354"/>
    </row>
    <row r="196" spans="6:7">
      <c r="F196" s="353"/>
      <c r="G196" s="354"/>
    </row>
    <row r="197" spans="6:7">
      <c r="F197" s="353"/>
      <c r="G197" s="354"/>
    </row>
    <row r="198" spans="6:7">
      <c r="F198" s="353"/>
      <c r="G198" s="354"/>
    </row>
    <row r="199" spans="6:7">
      <c r="F199" s="353"/>
      <c r="G199" s="354"/>
    </row>
    <row r="200" spans="6:7">
      <c r="F200" s="353"/>
      <c r="G200" s="354"/>
    </row>
    <row r="201" spans="6:7">
      <c r="F201" s="353"/>
      <c r="G201" s="354"/>
    </row>
    <row r="202" spans="6:7">
      <c r="F202" s="353"/>
      <c r="G202" s="354"/>
    </row>
    <row r="203" spans="6:7">
      <c r="F203" s="353"/>
      <c r="G203" s="354"/>
    </row>
    <row r="204" spans="6:7">
      <c r="F204" s="353"/>
      <c r="G204" s="354"/>
    </row>
    <row r="205" spans="6:7">
      <c r="F205" s="353"/>
      <c r="G205" s="354"/>
    </row>
    <row r="206" spans="6:7">
      <c r="F206" s="353"/>
      <c r="G206" s="354"/>
    </row>
    <row r="207" spans="6:7">
      <c r="F207" s="353"/>
      <c r="G207" s="354"/>
    </row>
    <row r="208" spans="6:7">
      <c r="F208" s="353"/>
      <c r="G208" s="354"/>
    </row>
    <row r="209" spans="6:7">
      <c r="F209" s="353"/>
      <c r="G209" s="354"/>
    </row>
    <row r="210" spans="6:7">
      <c r="F210" s="353"/>
      <c r="G210" s="354"/>
    </row>
    <row r="211" spans="6:7">
      <c r="F211" s="353"/>
      <c r="G211" s="354"/>
    </row>
    <row r="212" spans="6:7">
      <c r="F212" s="353"/>
      <c r="G212" s="354"/>
    </row>
    <row r="213" spans="6:7">
      <c r="F213" s="353"/>
      <c r="G213" s="354"/>
    </row>
    <row r="214" spans="6:7">
      <c r="F214" s="353"/>
      <c r="G214" s="354"/>
    </row>
    <row r="215" spans="6:7">
      <c r="F215" s="353"/>
      <c r="G215" s="354"/>
    </row>
    <row r="216" spans="6:7">
      <c r="F216" s="353"/>
      <c r="G216" s="354"/>
    </row>
    <row r="217" spans="6:7">
      <c r="F217" s="353"/>
      <c r="G217" s="354"/>
    </row>
    <row r="218" spans="6:7">
      <c r="F218" s="353"/>
      <c r="G218" s="354"/>
    </row>
    <row r="219" spans="6:7">
      <c r="F219" s="353"/>
      <c r="G219" s="354"/>
    </row>
    <row r="220" spans="6:7">
      <c r="F220" s="353"/>
      <c r="G220" s="354"/>
    </row>
    <row r="221" spans="6:7">
      <c r="F221" s="353"/>
      <c r="G221" s="354"/>
    </row>
    <row r="222" spans="6:7">
      <c r="F222" s="353"/>
      <c r="G222" s="354"/>
    </row>
    <row r="223" spans="6:7">
      <c r="F223" s="353"/>
      <c r="G223" s="354"/>
    </row>
    <row r="224" spans="6:7">
      <c r="F224" s="353"/>
      <c r="G224" s="354"/>
    </row>
    <row r="225" spans="6:7">
      <c r="F225" s="353"/>
      <c r="G225" s="354"/>
    </row>
    <row r="226" spans="6:7">
      <c r="F226" s="353"/>
      <c r="G226" s="354"/>
    </row>
    <row r="227" spans="6:7">
      <c r="F227" s="353"/>
      <c r="G227" s="354"/>
    </row>
    <row r="228" spans="6:7">
      <c r="F228" s="353"/>
      <c r="G228" s="354"/>
    </row>
    <row r="229" spans="6:7">
      <c r="F229" s="353"/>
      <c r="G229" s="354"/>
    </row>
    <row r="230" spans="6:7">
      <c r="F230" s="353"/>
      <c r="G230" s="354"/>
    </row>
    <row r="231" spans="6:7">
      <c r="F231" s="353"/>
      <c r="G231" s="354"/>
    </row>
    <row r="232" spans="6:7">
      <c r="F232" s="353"/>
      <c r="G232" s="354"/>
    </row>
    <row r="233" spans="6:7">
      <c r="F233" s="353"/>
      <c r="G233" s="354"/>
    </row>
    <row r="234" spans="6:7">
      <c r="F234" s="353"/>
      <c r="G234" s="354"/>
    </row>
    <row r="235" spans="6:7">
      <c r="F235" s="353"/>
      <c r="G235" s="354"/>
    </row>
    <row r="236" spans="6:7">
      <c r="F236" s="353"/>
      <c r="G236" s="354"/>
    </row>
    <row r="237" spans="6:7">
      <c r="F237" s="353"/>
      <c r="G237" s="354"/>
    </row>
    <row r="238" spans="6:7">
      <c r="F238" s="353"/>
      <c r="G238" s="354"/>
    </row>
    <row r="239" spans="6:7">
      <c r="F239" s="353"/>
      <c r="G239" s="354"/>
    </row>
    <row r="240" spans="6:7">
      <c r="F240" s="353"/>
      <c r="G240" s="354"/>
    </row>
    <row r="241" spans="6:7">
      <c r="F241" s="353"/>
      <c r="G241" s="354"/>
    </row>
    <row r="242" spans="6:7">
      <c r="F242" s="353"/>
      <c r="G242" s="354"/>
    </row>
    <row r="243" spans="6:7">
      <c r="F243" s="353"/>
      <c r="G243" s="354"/>
    </row>
    <row r="244" spans="6:7">
      <c r="F244" s="353"/>
      <c r="G244" s="354"/>
    </row>
    <row r="245" spans="6:7">
      <c r="F245" s="353"/>
      <c r="G245" s="354"/>
    </row>
    <row r="246" spans="6:7">
      <c r="F246" s="353"/>
      <c r="G246" s="354"/>
    </row>
    <row r="247" spans="6:7">
      <c r="F247" s="353"/>
      <c r="G247" s="354"/>
    </row>
    <row r="248" spans="6:7">
      <c r="F248" s="353"/>
      <c r="G248" s="354"/>
    </row>
    <row r="249" spans="6:7">
      <c r="F249" s="353"/>
      <c r="G249" s="354"/>
    </row>
    <row r="250" spans="6:7">
      <c r="F250" s="353"/>
      <c r="G250" s="354"/>
    </row>
    <row r="251" spans="6:7">
      <c r="F251" s="353"/>
      <c r="G251" s="354"/>
    </row>
    <row r="252" spans="6:7">
      <c r="F252" s="353"/>
      <c r="G252" s="354"/>
    </row>
    <row r="253" spans="6:7">
      <c r="F253" s="353"/>
      <c r="G253" s="354"/>
    </row>
    <row r="254" spans="6:7">
      <c r="F254" s="353"/>
      <c r="G254" s="354"/>
    </row>
    <row r="255" spans="6:7">
      <c r="F255" s="353"/>
      <c r="G255" s="354"/>
    </row>
    <row r="256" spans="6:7">
      <c r="F256" s="353"/>
      <c r="G256" s="354"/>
    </row>
    <row r="257" spans="6:7">
      <c r="F257" s="353"/>
      <c r="G257" s="354"/>
    </row>
    <row r="258" spans="6:7">
      <c r="F258" s="353"/>
      <c r="G258" s="354"/>
    </row>
    <row r="259" spans="6:7">
      <c r="F259" s="353"/>
      <c r="G259" s="354"/>
    </row>
    <row r="260" spans="6:7">
      <c r="F260" s="353"/>
      <c r="G260" s="354"/>
    </row>
    <row r="261" spans="6:7">
      <c r="F261" s="353"/>
      <c r="G261" s="354"/>
    </row>
    <row r="262" spans="6:7">
      <c r="F262" s="353"/>
      <c r="G262" s="354"/>
    </row>
    <row r="263" spans="6:7">
      <c r="F263" s="353"/>
      <c r="G263" s="354"/>
    </row>
    <row r="264" spans="6:7">
      <c r="F264" s="353"/>
      <c r="G264" s="354"/>
    </row>
    <row r="265" spans="6:7">
      <c r="F265" s="353"/>
      <c r="G265" s="354"/>
    </row>
    <row r="266" spans="6:7">
      <c r="F266" s="353"/>
      <c r="G266" s="354"/>
    </row>
    <row r="267" spans="6:7">
      <c r="F267" s="353"/>
      <c r="G267" s="354"/>
    </row>
    <row r="268" spans="6:7">
      <c r="F268" s="353"/>
      <c r="G268" s="354"/>
    </row>
    <row r="269" spans="6:7">
      <c r="F269" s="353"/>
      <c r="G269" s="354"/>
    </row>
    <row r="270" spans="6:7">
      <c r="F270" s="353"/>
      <c r="G270" s="354"/>
    </row>
    <row r="271" spans="6:7">
      <c r="F271" s="353"/>
      <c r="G271" s="354"/>
    </row>
    <row r="272" spans="6:7">
      <c r="F272" s="353"/>
      <c r="G272" s="354"/>
    </row>
    <row r="273" spans="6:7">
      <c r="F273" s="353"/>
      <c r="G273" s="354"/>
    </row>
    <row r="274" spans="6:7">
      <c r="F274" s="353"/>
      <c r="G274" s="354"/>
    </row>
    <row r="275" spans="6:7">
      <c r="F275" s="353"/>
      <c r="G275" s="354"/>
    </row>
    <row r="276" spans="6:7">
      <c r="F276" s="353"/>
      <c r="G276" s="354"/>
    </row>
    <row r="277" spans="6:7">
      <c r="F277" s="353"/>
      <c r="G277" s="354"/>
    </row>
    <row r="278" spans="6:7">
      <c r="F278" s="353"/>
      <c r="G278" s="354"/>
    </row>
    <row r="279" spans="6:7">
      <c r="F279" s="353"/>
      <c r="G279" s="354"/>
    </row>
    <row r="280" spans="6:7">
      <c r="F280" s="353"/>
      <c r="G280" s="354"/>
    </row>
    <row r="281" spans="6:7">
      <c r="F281" s="353"/>
      <c r="G281" s="354"/>
    </row>
    <row r="282" spans="6:7">
      <c r="F282" s="353"/>
      <c r="G282" s="354"/>
    </row>
    <row r="283" spans="6:7">
      <c r="F283" s="353"/>
      <c r="G283" s="354"/>
    </row>
    <row r="284" spans="6:7">
      <c r="F284" s="353"/>
      <c r="G284" s="354"/>
    </row>
    <row r="285" spans="6:7">
      <c r="F285" s="353"/>
      <c r="G285" s="354"/>
    </row>
    <row r="286" spans="6:7">
      <c r="F286" s="353"/>
      <c r="G286" s="354"/>
    </row>
    <row r="287" spans="6:7">
      <c r="F287" s="353"/>
      <c r="G287" s="354"/>
    </row>
    <row r="288" spans="6:7">
      <c r="F288" s="353"/>
      <c r="G288" s="354"/>
    </row>
    <row r="289" spans="6:7">
      <c r="F289" s="353"/>
      <c r="G289" s="354"/>
    </row>
    <row r="290" spans="6:7">
      <c r="F290" s="353"/>
      <c r="G290" s="354"/>
    </row>
    <row r="291" spans="6:7">
      <c r="F291" s="353"/>
      <c r="G291" s="354"/>
    </row>
    <row r="292" spans="6:7">
      <c r="F292" s="353"/>
      <c r="G292" s="354"/>
    </row>
  </sheetData>
  <mergeCells count="32">
    <mergeCell ref="A1:G1"/>
    <mergeCell ref="A17:G17"/>
    <mergeCell ref="A18:G18"/>
    <mergeCell ref="A26:G26"/>
    <mergeCell ref="A32:G32"/>
    <mergeCell ref="A2:G2"/>
    <mergeCell ref="A9:G9"/>
    <mergeCell ref="A89:G89"/>
    <mergeCell ref="A96:G96"/>
    <mergeCell ref="A3:G3"/>
    <mergeCell ref="A109:G109"/>
    <mergeCell ref="A79:G79"/>
    <mergeCell ref="A62:G62"/>
    <mergeCell ref="A84:G84"/>
    <mergeCell ref="A70:G70"/>
    <mergeCell ref="A38:G38"/>
    <mergeCell ref="A48:G48"/>
    <mergeCell ref="A49:G49"/>
    <mergeCell ref="A73:G73"/>
    <mergeCell ref="A116:G116"/>
    <mergeCell ref="A111:G111"/>
    <mergeCell ref="A128:G128"/>
    <mergeCell ref="A126:G126"/>
    <mergeCell ref="A129:C129"/>
    <mergeCell ref="A135:C135"/>
    <mergeCell ref="A136:C136"/>
    <mergeCell ref="A137:C137"/>
    <mergeCell ref="A130:C130"/>
    <mergeCell ref="A131:C131"/>
    <mergeCell ref="A132:C132"/>
    <mergeCell ref="A133:C133"/>
    <mergeCell ref="A134:C134"/>
  </mergeCells>
  <printOptions horizontalCentered="1"/>
  <pageMargins left="0.70866141732283505" right="0.70866141732283505" top="0.74803149606299202" bottom="0.74803149606299202" header="0.31496062992126" footer="0.31496062992126"/>
  <pageSetup orientation="portrait" r:id="rId1"/>
  <headerFooter>
    <oddFooter>&amp;LCubicación #4
Proyecto: Vivero&amp;R&amp;P  De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PRESU VIVERO ORIGINAL</vt:lpstr>
      <vt:lpstr>CUBI. #4</vt:lpstr>
      <vt:lpstr>CUBI. #</vt:lpstr>
      <vt:lpstr>MEMORIA DE CALCULO</vt:lpstr>
      <vt:lpstr>'CUBI. #'!Área_de_impresión</vt:lpstr>
      <vt:lpstr>'CUBI. #4'!Área_de_impresión</vt:lpstr>
      <vt:lpstr>'MEMORIA DE CALCULO'!Área_de_impresión</vt:lpstr>
      <vt:lpstr>'CUBI. #'!Títulos_a_imprimir</vt:lpstr>
      <vt:lpstr>'CUBI. #4'!Títulos_a_imprimir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joselito</dc:creator>
  <cp:keywords/>
  <dc:description/>
  <cp:lastModifiedBy>Lorfranklin Morillo Brito</cp:lastModifiedBy>
  <cp:revision/>
  <dcterms:created xsi:type="dcterms:W3CDTF">2019-08-20T12:21:33Z</dcterms:created>
  <dcterms:modified xsi:type="dcterms:W3CDTF">2023-08-31T17:08:37Z</dcterms:modified>
  <cp:category/>
  <cp:contentStatus/>
</cp:coreProperties>
</file>